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3-2024\Individualus mokymosi planas 2024 - 2026\"/>
    </mc:Choice>
  </mc:AlternateContent>
  <xr:revisionPtr revIDLastSave="0" documentId="8_{3E276A6F-2F95-4860-AF1C-87D23064B80B}" xr6:coauthVersionLast="36" xr6:coauthVersionMax="36" xr10:uidLastSave="{00000000-0000-0000-0000-000000000000}"/>
  <bookViews>
    <workbookView xWindow="-120" yWindow="-120" windowWidth="38640" windowHeight="21240" xr2:uid="{00000000-000D-0000-FFFF-FFFF00000000}"/>
  </bookViews>
  <sheets>
    <sheet name="Asmeninis planas" sheetId="1" r:id="rId1"/>
    <sheet name="Sheet2" sheetId="2" state="hidden" r:id="rId2"/>
  </sheets>
  <calcPr calcId="191029"/>
</workbook>
</file>

<file path=xl/calcChain.xml><?xml version="1.0" encoding="utf-8"?>
<calcChain xmlns="http://schemas.openxmlformats.org/spreadsheetml/2006/main">
  <c r="D28" i="1" l="1"/>
  <c r="E28" i="1"/>
  <c r="F28" i="1"/>
  <c r="D52" i="1" l="1"/>
  <c r="D44" i="1"/>
  <c r="F44" i="1"/>
  <c r="E44" i="1"/>
  <c r="F42" i="1" l="1"/>
  <c r="E42" i="1"/>
  <c r="D42" i="1"/>
  <c r="F34" i="1" l="1"/>
  <c r="F36" i="1"/>
  <c r="E36" i="1"/>
  <c r="D36" i="1"/>
  <c r="D43" i="1"/>
  <c r="D56" i="1"/>
  <c r="F56" i="1"/>
  <c r="F43" i="1" l="1"/>
  <c r="E43" i="1"/>
  <c r="F52" i="1"/>
  <c r="F50" i="1"/>
  <c r="E50" i="1"/>
  <c r="F49" i="1"/>
  <c r="E49" i="1"/>
  <c r="F54" i="1"/>
  <c r="D54" i="1"/>
  <c r="F55" i="1"/>
  <c r="D55" i="1"/>
  <c r="G12" i="1" l="1"/>
  <c r="D41" i="1"/>
  <c r="F41" i="1"/>
  <c r="E41" i="1"/>
  <c r="F35" i="1" l="1"/>
  <c r="E35" i="1"/>
  <c r="D35" i="1"/>
  <c r="E34" i="1"/>
  <c r="D34" i="1"/>
  <c r="F33" i="1"/>
  <c r="E33" i="1"/>
  <c r="D33" i="1"/>
  <c r="F53" i="1" l="1"/>
  <c r="D53" i="1"/>
  <c r="F27" i="1"/>
  <c r="E27" i="1"/>
  <c r="D27" i="1"/>
  <c r="F26" i="1"/>
  <c r="E26" i="1"/>
  <c r="D26" i="1"/>
  <c r="F25" i="1"/>
  <c r="E25" i="1"/>
  <c r="D25" i="1"/>
  <c r="G20" i="1" l="1"/>
  <c r="F20" i="1"/>
  <c r="E20" i="1"/>
  <c r="B72" i="2" l="1"/>
  <c r="I21" i="2" l="1"/>
  <c r="H21" i="2"/>
  <c r="E12" i="1"/>
  <c r="D70" i="2" l="1"/>
  <c r="I67" i="2" s="1"/>
  <c r="D73" i="2"/>
  <c r="D72" i="2"/>
  <c r="B61" i="2"/>
  <c r="B60" i="2"/>
  <c r="B62" i="2"/>
  <c r="F12" i="1"/>
  <c r="E73" i="2" l="1"/>
  <c r="G73" i="2"/>
  <c r="F73" i="2"/>
  <c r="E70" i="2"/>
  <c r="G70" i="2"/>
  <c r="F70" i="2"/>
  <c r="E72" i="2"/>
  <c r="G72" i="2"/>
  <c r="F72" i="2"/>
  <c r="H88" i="2" l="1"/>
  <c r="H86" i="2"/>
  <c r="H11" i="2"/>
  <c r="H13" i="2"/>
  <c r="F6" i="1"/>
  <c r="C63" i="1"/>
  <c r="H41" i="2"/>
  <c r="H33" i="2"/>
  <c r="D39" i="2" s="1"/>
  <c r="H38" i="2"/>
  <c r="G11" i="1"/>
  <c r="G59" i="1" s="1"/>
  <c r="F11" i="1"/>
  <c r="F59" i="1" s="1"/>
  <c r="E11" i="1"/>
  <c r="E59" i="1" s="1"/>
  <c r="H60" i="2" l="1"/>
  <c r="B68" i="2" l="1"/>
  <c r="B69" i="2"/>
  <c r="B67" i="2"/>
  <c r="H67" i="2" l="1"/>
  <c r="D63" i="2" l="1"/>
  <c r="I60" i="2" s="1"/>
  <c r="C66" i="2"/>
  <c r="D66" i="2"/>
  <c r="C65" i="2"/>
  <c r="D65" i="2"/>
  <c r="C63" i="2"/>
  <c r="E65" i="2" l="1"/>
  <c r="G65" i="2"/>
  <c r="F65" i="2"/>
  <c r="E66" i="2"/>
  <c r="G66" i="2"/>
  <c r="F66" i="2"/>
  <c r="G63" i="2"/>
  <c r="F63" i="2"/>
  <c r="C72" i="2"/>
  <c r="E63" i="2"/>
  <c r="C73" i="2" l="1"/>
  <c r="C70" i="2"/>
  <c r="C61" i="1" l="1"/>
</calcChain>
</file>

<file path=xl/sharedStrings.xml><?xml version="1.0" encoding="utf-8"?>
<sst xmlns="http://schemas.openxmlformats.org/spreadsheetml/2006/main" count="190" uniqueCount="90">
  <si>
    <t>Asmeninis mokymosi planas</t>
  </si>
  <si>
    <t>Mokinio vardas, pavardė:</t>
  </si>
  <si>
    <t>Dalykai</t>
  </si>
  <si>
    <t>Kursas</t>
  </si>
  <si>
    <t>Val.</t>
  </si>
  <si>
    <t>Valandų paskirstymas</t>
  </si>
  <si>
    <t>Dorinis ugdymas</t>
  </si>
  <si>
    <t>Tikyba</t>
  </si>
  <si>
    <t>B</t>
  </si>
  <si>
    <t>Etika</t>
  </si>
  <si>
    <t>Lietuvių kalba</t>
  </si>
  <si>
    <t>A</t>
  </si>
  <si>
    <t xml:space="preserve">I užsienio kalba </t>
  </si>
  <si>
    <t>( A2, B1, B2 lygiai)</t>
  </si>
  <si>
    <t>Anglų</t>
  </si>
  <si>
    <t>A2, B1, B2</t>
  </si>
  <si>
    <t>Vokiečių</t>
  </si>
  <si>
    <t>Istorija</t>
  </si>
  <si>
    <t>Geografija</t>
  </si>
  <si>
    <t>Matematika</t>
  </si>
  <si>
    <t>Biologija</t>
  </si>
  <si>
    <t>Chemija</t>
  </si>
  <si>
    <t>Fizika</t>
  </si>
  <si>
    <t xml:space="preserve">Dailė  </t>
  </si>
  <si>
    <t>Šokis</t>
  </si>
  <si>
    <t>Muzika</t>
  </si>
  <si>
    <t>Dalykų skaičius</t>
  </si>
  <si>
    <t>Iš viso:</t>
  </si>
  <si>
    <t>nesimokau</t>
  </si>
  <si>
    <t>BiologijaA</t>
  </si>
  <si>
    <t>ChemijaA</t>
  </si>
  <si>
    <t>FizikaA</t>
  </si>
  <si>
    <t>Integruotas gamtos mokslų kursasB</t>
  </si>
  <si>
    <t>BiologijaB</t>
  </si>
  <si>
    <t>ChemijaB</t>
  </si>
  <si>
    <t>FizikaB</t>
  </si>
  <si>
    <t>Privalomas branduolys:</t>
  </si>
  <si>
    <t>Bendroji kūno kultūra</t>
  </si>
  <si>
    <t>Psichologija</t>
  </si>
  <si>
    <t xml:space="preserve"> A2, B1</t>
  </si>
  <si>
    <r>
      <t>III užsienio kalba:</t>
    </r>
    <r>
      <rPr>
        <sz val="9"/>
        <color indexed="8"/>
        <rFont val="Times New Roman"/>
        <family val="1"/>
        <charset val="186"/>
      </rPr>
      <t xml:space="preserve"> italų, japonų, ispanų, lotynų, prancūzų.   </t>
    </r>
    <r>
      <rPr>
        <i/>
        <sz val="9"/>
        <color indexed="8"/>
        <rFont val="Times New Roman"/>
        <family val="1"/>
        <charset val="186"/>
      </rPr>
      <t>(pabraukite pasirinktą kalbą)</t>
    </r>
  </si>
  <si>
    <t>Braižyba</t>
  </si>
  <si>
    <t>Rusų</t>
  </si>
  <si>
    <t>Prancūzų</t>
  </si>
  <si>
    <t>Italų</t>
  </si>
  <si>
    <t>Ispanų</t>
  </si>
  <si>
    <t>Japonų</t>
  </si>
  <si>
    <t>Moduliai:</t>
  </si>
  <si>
    <t>Lietuvių kalbos modulis</t>
  </si>
  <si>
    <t>Istorijos modulis</t>
  </si>
  <si>
    <t>Chemijos modulis</t>
  </si>
  <si>
    <t>Biologijos modulis</t>
  </si>
  <si>
    <t>Fizikos modulis</t>
  </si>
  <si>
    <t>Vardas, pavardė,                                                 parašas</t>
  </si>
  <si>
    <t>Vardenis Pavardenis</t>
  </si>
  <si>
    <t>Mokinys (mokinė)</t>
  </si>
  <si>
    <t>Užpildymo data:</t>
  </si>
  <si>
    <t>Užsienio kalbos modulis</t>
  </si>
  <si>
    <t>Grafinis dizainas</t>
  </si>
  <si>
    <t>Ekonomika</t>
  </si>
  <si>
    <t>nesirenku</t>
  </si>
  <si>
    <t>Tėvai (globėjai)</t>
  </si>
  <si>
    <t>III kl.</t>
  </si>
  <si>
    <t>IV kl.</t>
  </si>
  <si>
    <r>
      <t>Valandų III</t>
    </r>
    <r>
      <rPr>
        <b/>
        <sz val="9"/>
        <color indexed="8"/>
        <rFont val="Times New Roman"/>
        <family val="1"/>
        <charset val="186"/>
      </rPr>
      <t xml:space="preserve"> kl. </t>
    </r>
    <r>
      <rPr>
        <sz val="9"/>
        <color indexed="8"/>
        <rFont val="Times New Roman"/>
        <family val="1"/>
        <charset val="186"/>
      </rPr>
      <t>skaičius</t>
    </r>
  </si>
  <si>
    <r>
      <t>Valandų IV</t>
    </r>
    <r>
      <rPr>
        <b/>
        <sz val="9"/>
        <color indexed="8"/>
        <rFont val="Times New Roman"/>
        <family val="1"/>
        <charset val="186"/>
      </rPr>
      <t xml:space="preserve"> kl. </t>
    </r>
    <r>
      <rPr>
        <sz val="9"/>
        <color indexed="8"/>
        <rFont val="Times New Roman"/>
        <family val="1"/>
        <charset val="186"/>
      </rPr>
      <t>skaičius</t>
    </r>
  </si>
  <si>
    <t>Fizinis ugdymas</t>
  </si>
  <si>
    <t>Teatras</t>
  </si>
  <si>
    <t>Privalomai pasirenkamieji dalykai</t>
  </si>
  <si>
    <t>Kalbos:</t>
  </si>
  <si>
    <t>STEM mokslas:</t>
  </si>
  <si>
    <t>STEM mokslas</t>
  </si>
  <si>
    <t>Informatika</t>
  </si>
  <si>
    <t>Visuomeninis mokslas:</t>
  </si>
  <si>
    <t>Visuomeninis mokslas</t>
  </si>
  <si>
    <t>Filosofija</t>
  </si>
  <si>
    <t>Pasirenkamieji dalykai</t>
  </si>
  <si>
    <t>Astronomija</t>
  </si>
  <si>
    <t>Pasirenkamas dalyaks</t>
  </si>
  <si>
    <t>Ekonomika ir verslumas</t>
  </si>
  <si>
    <t>Medijų menas</t>
  </si>
  <si>
    <t>Taik. technologijos</t>
  </si>
  <si>
    <t>Meninis ugdymas</t>
  </si>
  <si>
    <t>Matematikos modulis (planimetrija)</t>
  </si>
  <si>
    <t>Lietuvių kalbos modulis (siekiantiems aukštesnio lygmens)</t>
  </si>
  <si>
    <t>Lietuvių kalbos modulis (spragų likvidavimui)</t>
  </si>
  <si>
    <t>Menų istorija</t>
  </si>
  <si>
    <t>Užsienio kalba</t>
  </si>
  <si>
    <t>B2 lygmuo</t>
  </si>
  <si>
    <t>Vilniaus  Užupio gimnazijos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</si>
</sst>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C27]yyyy\ &quot;m.&quot;\ mmmm\ d\ &quot;d.&quot;;@"/>
  </numFmts>
  <fonts count="23" x14ac:knownFonts="1">
    <font>
      <sz val="11"/>
      <color theme="1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i/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2"/>
      <color rgb="FFFF0000"/>
      <name val="Calibri"/>
      <family val="2"/>
      <charset val="186"/>
      <scheme val="minor"/>
    </font>
    <font>
      <b/>
      <sz val="10"/>
      <color theme="1"/>
      <name val="Tahoma"/>
      <family val="2"/>
      <charset val="186"/>
    </font>
    <font>
      <sz val="8"/>
      <color rgb="FF000000"/>
      <name val="Tahoma"/>
      <family val="2"/>
      <charset val="186"/>
    </font>
    <font>
      <b/>
      <sz val="11"/>
      <color rgb="FFFA7D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2"/>
      <color rgb="FFFA7D00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82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rgb="FF000000"/>
      </right>
      <top style="thick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indexed="64"/>
      </right>
      <top style="medium">
        <color rgb="FF000000"/>
      </top>
      <bottom/>
      <diagonal/>
    </border>
    <border>
      <left style="medium">
        <color rgb="FF000000"/>
      </left>
      <right style="thick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rgb="FF000000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7" borderId="71" applyNumberFormat="0" applyAlignment="0" applyProtection="0"/>
  </cellStyleXfs>
  <cellXfs count="190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37" xfId="0" applyFont="1" applyBorder="1" applyAlignment="1">
      <alignment vertical="top" wrapText="1"/>
    </xf>
    <xf numFmtId="0" fontId="9" fillId="0" borderId="37" xfId="0" applyFont="1" applyBorder="1" applyAlignment="1">
      <alignment horizontal="center" vertical="top" wrapText="1"/>
    </xf>
    <xf numFmtId="0" fontId="8" fillId="0" borderId="38" xfId="0" applyFont="1" applyBorder="1" applyAlignment="1">
      <alignment vertical="top" wrapText="1"/>
    </xf>
    <xf numFmtId="0" fontId="9" fillId="0" borderId="38" xfId="0" applyFont="1" applyBorder="1" applyAlignment="1">
      <alignment horizontal="center" vertical="top" wrapText="1"/>
    </xf>
    <xf numFmtId="0" fontId="8" fillId="0" borderId="39" xfId="0" applyFont="1" applyBorder="1" applyAlignment="1">
      <alignment horizontal="center" vertical="top" wrapText="1"/>
    </xf>
    <xf numFmtId="0" fontId="10" fillId="0" borderId="40" xfId="0" applyFont="1" applyBorder="1" applyAlignment="1">
      <alignment vertical="top" wrapText="1"/>
    </xf>
    <xf numFmtId="0" fontId="11" fillId="0" borderId="39" xfId="0" applyFont="1" applyBorder="1" applyAlignment="1">
      <alignment horizontal="center" wrapText="1"/>
    </xf>
    <xf numFmtId="0" fontId="9" fillId="0" borderId="39" xfId="0" applyFont="1" applyBorder="1" applyAlignment="1">
      <alignment horizontal="center" wrapText="1"/>
    </xf>
    <xf numFmtId="0" fontId="9" fillId="0" borderId="39" xfId="0" applyFont="1" applyBorder="1" applyAlignment="1">
      <alignment horizontal="center" vertical="top" wrapText="1"/>
    </xf>
    <xf numFmtId="0" fontId="8" fillId="0" borderId="38" xfId="0" applyFont="1" applyBorder="1" applyAlignment="1">
      <alignment horizontal="center" vertical="top" wrapText="1"/>
    </xf>
    <xf numFmtId="0" fontId="8" fillId="0" borderId="39" xfId="0" applyFont="1" applyBorder="1" applyAlignment="1">
      <alignment vertical="top" wrapText="1"/>
    </xf>
    <xf numFmtId="0" fontId="8" fillId="0" borderId="39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10" fillId="0" borderId="41" xfId="0" applyFont="1" applyBorder="1" applyAlignment="1">
      <alignment vertical="top" wrapText="1"/>
    </xf>
    <xf numFmtId="0" fontId="8" fillId="0" borderId="42" xfId="0" applyFont="1" applyBorder="1" applyAlignment="1">
      <alignment horizontal="center" wrapText="1"/>
    </xf>
    <xf numFmtId="0" fontId="10" fillId="0" borderId="43" xfId="0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8" fillId="0" borderId="40" xfId="0" applyFont="1" applyBorder="1" applyAlignment="1">
      <alignment vertical="top" wrapText="1"/>
    </xf>
    <xf numFmtId="0" fontId="8" fillId="0" borderId="44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2" xfId="0" applyBorder="1"/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wrapText="1"/>
    </xf>
    <xf numFmtId="0" fontId="9" fillId="0" borderId="45" xfId="0" applyFont="1" applyBorder="1" applyAlignment="1">
      <alignment horizontal="center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45" xfId="0" applyFont="1" applyBorder="1" applyAlignment="1">
      <alignment horizontal="center" vertical="top" wrapText="1"/>
    </xf>
    <xf numFmtId="0" fontId="8" fillId="0" borderId="46" xfId="0" applyFont="1" applyBorder="1" applyAlignment="1">
      <alignment wrapText="1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0" fillId="0" borderId="2" xfId="0" applyBorder="1" applyAlignment="1">
      <alignment wrapText="1"/>
    </xf>
    <xf numFmtId="0" fontId="8" fillId="0" borderId="15" xfId="0" applyFont="1" applyBorder="1" applyAlignment="1">
      <alignment vertical="top" wrapText="1"/>
    </xf>
    <xf numFmtId="0" fontId="0" fillId="0" borderId="7" xfId="0" applyBorder="1"/>
    <xf numFmtId="0" fontId="8" fillId="0" borderId="3" xfId="0" applyFont="1" applyBorder="1" applyAlignment="1">
      <alignment vertical="top" wrapText="1"/>
    </xf>
    <xf numFmtId="0" fontId="0" fillId="0" borderId="5" xfId="0" applyBorder="1"/>
    <xf numFmtId="0" fontId="12" fillId="2" borderId="0" xfId="0" applyFont="1" applyFill="1" applyAlignment="1">
      <alignment horizontal="center"/>
    </xf>
    <xf numFmtId="0" fontId="13" fillId="0" borderId="39" xfId="0" applyFont="1" applyBorder="1" applyAlignment="1">
      <alignment wrapText="1"/>
    </xf>
    <xf numFmtId="0" fontId="13" fillId="0" borderId="45" xfId="0" applyFont="1" applyBorder="1" applyAlignment="1">
      <alignment wrapText="1"/>
    </xf>
    <xf numFmtId="0" fontId="8" fillId="0" borderId="47" xfId="0" applyFont="1" applyBorder="1" applyAlignment="1">
      <alignment vertical="top" wrapText="1"/>
    </xf>
    <xf numFmtId="0" fontId="10" fillId="0" borderId="40" xfId="0" applyFont="1" applyBorder="1" applyAlignment="1">
      <alignment wrapText="1"/>
    </xf>
    <xf numFmtId="0" fontId="8" fillId="0" borderId="44" xfId="0" applyFont="1" applyBorder="1" applyAlignment="1">
      <alignment wrapText="1"/>
    </xf>
    <xf numFmtId="0" fontId="8" fillId="0" borderId="45" xfId="0" applyFont="1" applyBorder="1" applyAlignment="1">
      <alignment horizontal="center" wrapText="1"/>
    </xf>
    <xf numFmtId="0" fontId="8" fillId="0" borderId="16" xfId="0" applyFont="1" applyBorder="1" applyAlignment="1">
      <alignment vertical="top" wrapText="1"/>
    </xf>
    <xf numFmtId="0" fontId="10" fillId="0" borderId="44" xfId="0" applyFont="1" applyBorder="1" applyAlignment="1">
      <alignment horizontal="center" wrapText="1"/>
    </xf>
    <xf numFmtId="0" fontId="8" fillId="0" borderId="17" xfId="0" applyFont="1" applyBorder="1" applyAlignment="1">
      <alignment vertical="top" wrapText="1"/>
    </xf>
    <xf numFmtId="0" fontId="14" fillId="3" borderId="48" xfId="0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wrapText="1"/>
    </xf>
    <xf numFmtId="0" fontId="4" fillId="3" borderId="15" xfId="0" applyFont="1" applyFill="1" applyBorder="1"/>
    <xf numFmtId="0" fontId="4" fillId="3" borderId="8" xfId="0" applyFont="1" applyFill="1" applyBorder="1"/>
    <xf numFmtId="0" fontId="0" fillId="3" borderId="19" xfId="0" applyFill="1" applyBorder="1" applyAlignment="1">
      <alignment horizontal="left"/>
    </xf>
    <xf numFmtId="0" fontId="15" fillId="3" borderId="20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15" fillId="3" borderId="2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4" fillId="3" borderId="3" xfId="0" applyFont="1" applyFill="1" applyBorder="1"/>
    <xf numFmtId="0" fontId="0" fillId="3" borderId="9" xfId="0" applyFill="1" applyBorder="1"/>
    <xf numFmtId="0" fontId="10" fillId="0" borderId="40" xfId="0" applyFont="1" applyBorder="1" applyAlignment="1">
      <alignment horizontal="center" wrapText="1"/>
    </xf>
    <xf numFmtId="0" fontId="4" fillId="3" borderId="21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  <xf numFmtId="0" fontId="9" fillId="0" borderId="26" xfId="0" applyFont="1" applyBorder="1" applyAlignment="1">
      <alignment horizontal="center" vertical="top" wrapText="1"/>
    </xf>
    <xf numFmtId="0" fontId="5" fillId="0" borderId="0" xfId="0" applyFont="1"/>
    <xf numFmtId="0" fontId="16" fillId="0" borderId="0" xfId="0" applyFont="1"/>
    <xf numFmtId="0" fontId="7" fillId="2" borderId="0" xfId="0" applyFont="1" applyFill="1"/>
    <xf numFmtId="0" fontId="5" fillId="4" borderId="39" xfId="0" applyFont="1" applyFill="1" applyBorder="1" applyAlignment="1">
      <alignment horizontal="center" vertical="top" wrapText="1"/>
    </xf>
    <xf numFmtId="0" fontId="8" fillId="0" borderId="29" xfId="0" applyFont="1" applyBorder="1" applyAlignment="1">
      <alignment vertical="top" wrapText="1"/>
    </xf>
    <xf numFmtId="0" fontId="0" fillId="3" borderId="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4" xfId="0" applyFill="1" applyBorder="1"/>
    <xf numFmtId="0" fontId="0" fillId="3" borderId="1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vertical="top" wrapText="1"/>
    </xf>
    <xf numFmtId="0" fontId="0" fillId="3" borderId="63" xfId="0" applyFill="1" applyBorder="1"/>
    <xf numFmtId="0" fontId="15" fillId="3" borderId="64" xfId="0" applyFont="1" applyFill="1" applyBorder="1" applyAlignment="1">
      <alignment horizontal="center"/>
    </xf>
    <xf numFmtId="0" fontId="0" fillId="3" borderId="65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3" borderId="65" xfId="0" applyFont="1" applyFill="1" applyBorder="1"/>
    <xf numFmtId="0" fontId="14" fillId="3" borderId="70" xfId="0" applyFont="1" applyFill="1" applyBorder="1" applyAlignment="1">
      <alignment horizontal="center" wrapText="1"/>
    </xf>
    <xf numFmtId="0" fontId="14" fillId="3" borderId="67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left" wrapText="1"/>
    </xf>
    <xf numFmtId="0" fontId="0" fillId="0" borderId="72" xfId="0" applyBorder="1"/>
    <xf numFmtId="0" fontId="9" fillId="0" borderId="72" xfId="0" applyFont="1" applyBorder="1" applyAlignment="1">
      <alignment horizontal="center" vertical="top" wrapText="1"/>
    </xf>
    <xf numFmtId="0" fontId="9" fillId="0" borderId="3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21" fillId="3" borderId="3" xfId="0" applyFont="1" applyFill="1" applyBorder="1"/>
    <xf numFmtId="0" fontId="21" fillId="3" borderId="3" xfId="0" applyFont="1" applyFill="1" applyBorder="1" applyAlignment="1">
      <alignment horizontal="left" wrapText="1"/>
    </xf>
    <xf numFmtId="0" fontId="0" fillId="3" borderId="75" xfId="0" applyFill="1" applyBorder="1"/>
    <xf numFmtId="0" fontId="0" fillId="3" borderId="6" xfId="0" applyFill="1" applyBorder="1" applyAlignment="1">
      <alignment horizontal="center"/>
    </xf>
    <xf numFmtId="0" fontId="0" fillId="3" borderId="77" xfId="0" applyFill="1" applyBorder="1"/>
    <xf numFmtId="0" fontId="0" fillId="3" borderId="31" xfId="0" applyFill="1" applyBorder="1"/>
    <xf numFmtId="0" fontId="0" fillId="3" borderId="78" xfId="0" applyFill="1" applyBorder="1" applyAlignment="1">
      <alignment horizontal="center"/>
    </xf>
    <xf numFmtId="0" fontId="0" fillId="3" borderId="79" xfId="0" applyFill="1" applyBorder="1" applyAlignment="1">
      <alignment horizontal="center"/>
    </xf>
    <xf numFmtId="0" fontId="15" fillId="3" borderId="23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6" fillId="3" borderId="77" xfId="0" applyFont="1" applyFill="1" applyBorder="1" applyAlignment="1">
      <alignment horizontal="center" wrapText="1"/>
    </xf>
    <xf numFmtId="0" fontId="0" fillId="3" borderId="77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1" fillId="3" borderId="4" xfId="0" applyFont="1" applyFill="1" applyBorder="1"/>
    <xf numFmtId="0" fontId="0" fillId="3" borderId="76" xfId="0" applyFill="1" applyBorder="1"/>
    <xf numFmtId="0" fontId="0" fillId="3" borderId="4" xfId="0" applyFill="1" applyBorder="1" applyAlignment="1">
      <alignment horizontal="center"/>
    </xf>
    <xf numFmtId="0" fontId="21" fillId="3" borderId="4" xfId="0" applyFont="1" applyFill="1" applyBorder="1" applyAlignment="1">
      <alignment horizontal="left" wrapText="1"/>
    </xf>
    <xf numFmtId="0" fontId="22" fillId="7" borderId="74" xfId="1" applyFont="1" applyBorder="1" applyAlignment="1">
      <alignment horizontal="left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14" fillId="3" borderId="68" xfId="0" applyFont="1" applyFill="1" applyBorder="1" applyAlignment="1">
      <alignment horizontal="center" vertical="center" wrapText="1"/>
    </xf>
    <xf numFmtId="0" fontId="14" fillId="3" borderId="69" xfId="0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wrapText="1"/>
    </xf>
    <xf numFmtId="0" fontId="22" fillId="7" borderId="2" xfId="1" applyFont="1" applyBorder="1" applyAlignment="1">
      <alignment horizontal="left"/>
    </xf>
    <xf numFmtId="0" fontId="18" fillId="3" borderId="54" xfId="0" applyFont="1" applyFill="1" applyBorder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8" fillId="3" borderId="55" xfId="0" applyFont="1" applyFill="1" applyBorder="1" applyAlignment="1">
      <alignment horizontal="center" vertical="center" wrapText="1"/>
    </xf>
    <xf numFmtId="0" fontId="18" fillId="3" borderId="56" xfId="0" applyFont="1" applyFill="1" applyBorder="1" applyAlignment="1">
      <alignment horizontal="center" vertical="center" wrapText="1"/>
    </xf>
    <xf numFmtId="0" fontId="14" fillId="3" borderId="57" xfId="0" applyFont="1" applyFill="1" applyBorder="1" applyAlignment="1">
      <alignment horizontal="center" wrapText="1"/>
    </xf>
    <xf numFmtId="0" fontId="14" fillId="3" borderId="54" xfId="0" applyFont="1" applyFill="1" applyBorder="1" applyAlignment="1">
      <alignment horizont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76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14" fillId="3" borderId="48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/>
    </xf>
    <xf numFmtId="0" fontId="17" fillId="6" borderId="14" xfId="0" applyFont="1" applyFill="1" applyBorder="1" applyAlignment="1">
      <alignment horizontal="center"/>
    </xf>
    <xf numFmtId="0" fontId="4" fillId="3" borderId="24" xfId="0" applyFont="1" applyFill="1" applyBorder="1" applyAlignment="1" applyProtection="1">
      <alignment horizontal="center" wrapText="1"/>
      <protection locked="0"/>
    </xf>
    <xf numFmtId="0" fontId="4" fillId="3" borderId="21" xfId="0" applyFont="1" applyFill="1" applyBorder="1" applyAlignment="1" applyProtection="1">
      <alignment horizontal="center" wrapText="1"/>
      <protection locked="0"/>
    </xf>
    <xf numFmtId="0" fontId="4" fillId="3" borderId="25" xfId="0" applyFont="1" applyFill="1" applyBorder="1" applyAlignment="1" applyProtection="1">
      <alignment horizontal="center" wrapText="1"/>
      <protection locked="0"/>
    </xf>
    <xf numFmtId="0" fontId="12" fillId="5" borderId="2" xfId="0" applyFont="1" applyFill="1" applyBorder="1" applyAlignment="1">
      <alignment horizontal="center"/>
    </xf>
    <xf numFmtId="0" fontId="12" fillId="5" borderId="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164" fontId="12" fillId="6" borderId="2" xfId="0" applyNumberFormat="1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4" fillId="3" borderId="81" xfId="0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  <xf numFmtId="0" fontId="14" fillId="3" borderId="50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wrapText="1"/>
    </xf>
    <xf numFmtId="0" fontId="14" fillId="3" borderId="52" xfId="0" applyFont="1" applyFill="1" applyBorder="1" applyAlignment="1">
      <alignment horizontal="center" wrapText="1"/>
    </xf>
    <xf numFmtId="0" fontId="8" fillId="0" borderId="35" xfId="0" applyFont="1" applyBorder="1" applyAlignment="1">
      <alignment vertical="top" wrapText="1"/>
    </xf>
    <xf numFmtId="0" fontId="8" fillId="0" borderId="61" xfId="0" applyFont="1" applyBorder="1" applyAlignment="1">
      <alignment vertical="top" wrapText="1"/>
    </xf>
    <xf numFmtId="0" fontId="8" fillId="0" borderId="62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0" fontId="8" fillId="0" borderId="36" xfId="0" applyFont="1" applyBorder="1" applyAlignment="1">
      <alignment vertical="top" wrapText="1"/>
    </xf>
    <xf numFmtId="0" fontId="8" fillId="0" borderId="54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38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wrapText="1"/>
    </xf>
    <xf numFmtId="0" fontId="11" fillId="0" borderId="43" xfId="0" applyFont="1" applyBorder="1" applyAlignment="1">
      <alignment horizontal="center" wrapText="1"/>
    </xf>
    <xf numFmtId="0" fontId="8" fillId="0" borderId="58" xfId="0" applyFont="1" applyBorder="1" applyAlignment="1">
      <alignment horizontal="center" wrapText="1"/>
    </xf>
    <xf numFmtId="0" fontId="8" fillId="0" borderId="43" xfId="0" applyFont="1" applyBorder="1" applyAlignment="1">
      <alignment horizontal="center" wrapText="1"/>
    </xf>
    <xf numFmtId="0" fontId="8" fillId="0" borderId="59" xfId="0" applyFont="1" applyBorder="1" applyAlignment="1">
      <alignment vertical="top" wrapText="1"/>
    </xf>
    <xf numFmtId="0" fontId="8" fillId="0" borderId="60" xfId="0" applyFont="1" applyBorder="1" applyAlignment="1">
      <alignment vertical="top" wrapText="1"/>
    </xf>
  </cellXfs>
  <cellStyles count="2">
    <cellStyle name="Įprastas" xfId="0" builtinId="0"/>
    <cellStyle name="Skaičiavimas" xfId="1" builtinId="22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Range="Sheet2!$C$3:$C$4" noThreeD="1" sel="1" val="0"/>
</file>

<file path=xl/ctrlProps/ctrlProp10.xml><?xml version="1.0" encoding="utf-8"?>
<formControlPr xmlns="http://schemas.microsoft.com/office/spreadsheetml/2009/9/main" objectType="Drop" dropStyle="combo" dx="16" fmlaLink="Sheet2!$A$23" fmlaRange="Sheet2!$B$23:$B$24" noThreeD="1" sel="1" val="0"/>
</file>

<file path=xl/ctrlProps/ctrlProp11.xml><?xml version="1.0" encoding="utf-8"?>
<formControlPr xmlns="http://schemas.microsoft.com/office/spreadsheetml/2009/9/main" objectType="Drop" dropStyle="combo" dx="16" fmlaLink="Sheet2!$A$11" fmlaRange="Sheet2!$B$11:$C$12" noThreeD="1" sel="2" val="0"/>
</file>

<file path=xl/ctrlProps/ctrlProp12.xml><?xml version="1.0" encoding="utf-8"?>
<formControlPr xmlns="http://schemas.microsoft.com/office/spreadsheetml/2009/9/main" objectType="Drop" dropStyle="combo" dx="16" fmlaLink="Sheet2!$A$15" fmlaRange="Sheet2!$B$15:$C$16" noThreeD="1" sel="2" val="0"/>
</file>

<file path=xl/ctrlProps/ctrlProp13.xml><?xml version="1.0" encoding="utf-8"?>
<formControlPr xmlns="http://schemas.microsoft.com/office/spreadsheetml/2009/9/main" objectType="Drop" dropStyle="combo" dx="16" fmlaLink="Sheet2!$A$13" fmlaRange="Sheet2!$B$13:$C$14" noThreeD="1" sel="1" val="0"/>
</file>

<file path=xl/ctrlProps/ctrlProp14.xml><?xml version="1.0" encoding="utf-8"?>
<formControlPr xmlns="http://schemas.microsoft.com/office/spreadsheetml/2009/9/main" objectType="Drop" dropStyle="combo" dx="16" fmlaLink="Sheet2!$A$41" fmlaRange="Sheet2!$B$41:$B$42" noThreeD="1" sel="2" val="0"/>
</file>

<file path=xl/ctrlProps/ctrlProp15.xml><?xml version="1.0" encoding="utf-8"?>
<formControlPr xmlns="http://schemas.microsoft.com/office/spreadsheetml/2009/9/main" objectType="Drop" dropStyle="combo" dx="16" fmlaLink="Sheet2!$A$74" fmlaRange="Sheet2!$E$74:$E$75" noThreeD="1" sel="2" val="0"/>
</file>

<file path=xl/ctrlProps/ctrlProp16.xml><?xml version="1.0" encoding="utf-8"?>
<formControlPr xmlns="http://schemas.microsoft.com/office/spreadsheetml/2009/9/main" objectType="Drop" dropStyle="combo" dx="16" fmlaLink="Sheet2!$A$76" fmlaRange="Sheet2!$E$76:$E$77" noThreeD="1" sel="2" val="0"/>
</file>

<file path=xl/ctrlProps/ctrlProp17.xml><?xml version="1.0" encoding="utf-8"?>
<formControlPr xmlns="http://schemas.microsoft.com/office/spreadsheetml/2009/9/main" objectType="Drop" dropStyle="combo" dx="16" fmlaLink="Sheet2!$A$45" fmlaRange="Sheet2!$B$45:$B$46" noThreeD="1" sel="2" val="0"/>
</file>

<file path=xl/ctrlProps/ctrlProp18.xml><?xml version="1.0" encoding="utf-8"?>
<formControlPr xmlns="http://schemas.microsoft.com/office/spreadsheetml/2009/9/main" objectType="Drop" dropStyle="combo" dx="16" fmlaLink="Sheet2!$A$17" fmlaRange="Sheet2!$B$17:$C$18" noThreeD="1" sel="2" val="0"/>
</file>

<file path=xl/ctrlProps/ctrlProp19.xml><?xml version="1.0" encoding="utf-8"?>
<formControlPr xmlns="http://schemas.microsoft.com/office/spreadsheetml/2009/9/main" objectType="Drop" dropStyle="combo" dx="16" fmlaLink="Sheet2!$A$43" fmlaRange="Sheet2!$B$43:$B$44" noThreeD="1" sel="1" val="0"/>
</file>

<file path=xl/ctrlProps/ctrlProp2.xml><?xml version="1.0" encoding="utf-8"?>
<formControlPr xmlns="http://schemas.microsoft.com/office/spreadsheetml/2009/9/main" objectType="Drop" dropStyle="combo" dx="16" fmlaLink="Sheet2!$A$5" fmlaRange="Sheet2!$D$5:$D$6" noThreeD="1" sel="2" val="0"/>
</file>

<file path=xl/ctrlProps/ctrlProp20.xml><?xml version="1.0" encoding="utf-8"?>
<formControlPr xmlns="http://schemas.microsoft.com/office/spreadsheetml/2009/9/main" objectType="Drop" dropStyle="combo" dx="16" fmlaLink="Sheet2!$A$53" fmlaRange="Sheet2!$B$53:$B$57" noThreeD="1" sel="5" val="0"/>
</file>

<file path=xl/ctrlProps/ctrlProp3.xml><?xml version="1.0" encoding="utf-8"?>
<formControlPr xmlns="http://schemas.microsoft.com/office/spreadsheetml/2009/9/main" objectType="Drop" dropStyle="combo" dx="16" fmlaLink="Sheet2!$A$7" fmlaRange="Sheet2!$C$7:$C$10" noThreeD="1" sel="1" val="0"/>
</file>

<file path=xl/ctrlProps/ctrlProp4.xml><?xml version="1.0" encoding="utf-8"?>
<formControlPr xmlns="http://schemas.microsoft.com/office/spreadsheetml/2009/9/main" objectType="Drop" dropStyle="combo" dx="16" fmlaLink="Sheet2!$A$19" fmlaRange="Sheet2!$D$19:$D$20" noThreeD="1" sel="1" val="0"/>
</file>

<file path=xl/ctrlProps/ctrlProp5.xml><?xml version="1.0" encoding="utf-8"?>
<formControlPr xmlns="http://schemas.microsoft.com/office/spreadsheetml/2009/9/main" objectType="Drop" dropStyle="combo" dx="16" fmlaLink="Sheet2!$A$21" fmlaRange="Sheet2!$B$21:$B$22" noThreeD="1" sel="2" val="0"/>
</file>

<file path=xl/ctrlProps/ctrlProp6.xml><?xml version="1.0" encoding="utf-8"?>
<formControlPr xmlns="http://schemas.microsoft.com/office/spreadsheetml/2009/9/main" objectType="Drop" dropStyle="combo" dx="16" fmlaLink="Sheet2!$A$33" fmlaRange="Sheet2!$B$33:$B$38" noThreeD="1" sel="2" val="0"/>
</file>

<file path=xl/ctrlProps/ctrlProp7.xml><?xml version="1.0" encoding="utf-8"?>
<formControlPr xmlns="http://schemas.microsoft.com/office/spreadsheetml/2009/9/main" objectType="Label" lockText="1"/>
</file>

<file path=xl/ctrlProps/ctrlProp8.xml><?xml version="1.0" encoding="utf-8"?>
<formControlPr xmlns="http://schemas.microsoft.com/office/spreadsheetml/2009/9/main" objectType="Drop" dropStyle="combo" dx="16" fmlaLink="Sheet2!$A$25" fmlaRange="Sheet2!$B$25:$B$26" noThreeD="1" sel="2" val="0"/>
</file>

<file path=xl/ctrlProps/ctrlProp9.xml><?xml version="1.0" encoding="utf-8"?>
<formControlPr xmlns="http://schemas.microsoft.com/office/spreadsheetml/2009/9/main" objectType="Drop" dropStyle="combo" dx="16" fmlaLink="Sheet2!$A$27" fmlaRange="Sheet2!$B$27:$B$28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1276350</xdr:colOff>
          <xdr:row>10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0</xdr:rowOff>
        </xdr:from>
        <xdr:to>
          <xdr:col>4</xdr:col>
          <xdr:colOff>0</xdr:colOff>
          <xdr:row>10</xdr:row>
          <xdr:rowOff>200025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19</xdr:row>
          <xdr:rowOff>9525</xdr:rowOff>
        </xdr:from>
        <xdr:to>
          <xdr:col>2</xdr:col>
          <xdr:colOff>1276350</xdr:colOff>
          <xdr:row>20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0</xdr:rowOff>
        </xdr:from>
        <xdr:to>
          <xdr:col>4</xdr:col>
          <xdr:colOff>0</xdr:colOff>
          <xdr:row>11</xdr:row>
          <xdr:rowOff>200025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9525</xdr:rowOff>
        </xdr:from>
        <xdr:to>
          <xdr:col>2</xdr:col>
          <xdr:colOff>1276350</xdr:colOff>
          <xdr:row>25</xdr:row>
          <xdr:rowOff>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9525</xdr:rowOff>
        </xdr:from>
        <xdr:to>
          <xdr:col>2</xdr:col>
          <xdr:colOff>1276350</xdr:colOff>
          <xdr:row>12</xdr:row>
          <xdr:rowOff>209550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0</xdr:row>
          <xdr:rowOff>161925</xdr:rowOff>
        </xdr:from>
        <xdr:to>
          <xdr:col>16</xdr:col>
          <xdr:colOff>28575</xdr:colOff>
          <xdr:row>5</xdr:row>
          <xdr:rowOff>180975</xdr:rowOff>
        </xdr:to>
        <xdr:sp macro="" textlink="">
          <xdr:nvSpPr>
            <xdr:cNvPr id="1047" name="Labe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lt-L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Paaiškinimai:</a:t>
              </a:r>
            </a:p>
            <a:p>
              <a:pPr algn="l" rtl="0">
                <a:defRPr sz="1000"/>
              </a:pPr>
              <a:r>
                <a:rPr lang="lt-L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1. Kuriant savo asmeninį planą reikia žaliuose langeliuose informaciją įrašyti, baltose pasirinkimo formose pasirinkti tinkamą dalyką,  kursą ar nurodyti valandų skaičių.</a:t>
              </a:r>
            </a:p>
            <a:p>
              <a:pPr algn="l" rtl="0">
                <a:defRPr sz="1000"/>
              </a:pPr>
              <a:endParaRPr lang="lt-LT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r>
                <a:rPr lang="lt-L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2. Užpildytą formą atsispausdinkite, pasirašykite, duokite pasirašyti vienam iš tėvų (ar globėjų) ir atiduokite klasės auklėtojai (auklėtojui) .</a:t>
              </a:r>
            </a:p>
            <a:p>
              <a:pPr algn="l" rtl="0">
                <a:defRPr sz="1000"/>
              </a:pPr>
              <a:endParaRPr lang="lt-LT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9525</xdr:rowOff>
        </xdr:from>
        <xdr:to>
          <xdr:col>2</xdr:col>
          <xdr:colOff>1276350</xdr:colOff>
          <xdr:row>27</xdr:row>
          <xdr:rowOff>0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9525</xdr:rowOff>
        </xdr:from>
        <xdr:to>
          <xdr:col>2</xdr:col>
          <xdr:colOff>1276350</xdr:colOff>
          <xdr:row>27</xdr:row>
          <xdr:rowOff>209550</xdr:rowOff>
        </xdr:to>
        <xdr:sp macro="" textlink="">
          <xdr:nvSpPr>
            <xdr:cNvPr id="1074" name="Drop Dow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25</xdr:row>
          <xdr:rowOff>9525</xdr:rowOff>
        </xdr:from>
        <xdr:to>
          <xdr:col>2</xdr:col>
          <xdr:colOff>1276350</xdr:colOff>
          <xdr:row>26</xdr:row>
          <xdr:rowOff>0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9525</xdr:rowOff>
        </xdr:from>
        <xdr:to>
          <xdr:col>2</xdr:col>
          <xdr:colOff>1276350</xdr:colOff>
          <xdr:row>33</xdr:row>
          <xdr:rowOff>0</xdr:rowOff>
        </xdr:to>
        <xdr:sp macro="" textlink="">
          <xdr:nvSpPr>
            <xdr:cNvPr id="1076" name="Drop Dow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1247775</xdr:colOff>
          <xdr:row>34</xdr:row>
          <xdr:rowOff>9525</xdr:rowOff>
        </xdr:from>
        <xdr:to>
          <xdr:col>2</xdr:col>
          <xdr:colOff>1276350</xdr:colOff>
          <xdr:row>34</xdr:row>
          <xdr:rowOff>209550</xdr:rowOff>
        </xdr:to>
        <xdr:sp macro="" textlink="">
          <xdr:nvSpPr>
            <xdr:cNvPr id="1077" name="Drop Dow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9525</xdr:rowOff>
        </xdr:from>
        <xdr:to>
          <xdr:col>2</xdr:col>
          <xdr:colOff>1276350</xdr:colOff>
          <xdr:row>34</xdr:row>
          <xdr:rowOff>0</xdr:rowOff>
        </xdr:to>
        <xdr:sp macro="" textlink="">
          <xdr:nvSpPr>
            <xdr:cNvPr id="1079" name="Drop Dow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40</xdr:row>
          <xdr:rowOff>9525</xdr:rowOff>
        </xdr:from>
        <xdr:to>
          <xdr:col>2</xdr:col>
          <xdr:colOff>1276350</xdr:colOff>
          <xdr:row>40</xdr:row>
          <xdr:rowOff>209550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48</xdr:row>
          <xdr:rowOff>0</xdr:rowOff>
        </xdr:from>
        <xdr:to>
          <xdr:col>4</xdr:col>
          <xdr:colOff>0</xdr:colOff>
          <xdr:row>49</xdr:row>
          <xdr:rowOff>9525</xdr:rowOff>
        </xdr:to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49</xdr:row>
          <xdr:rowOff>0</xdr:rowOff>
        </xdr:from>
        <xdr:to>
          <xdr:col>4</xdr:col>
          <xdr:colOff>0</xdr:colOff>
          <xdr:row>50</xdr:row>
          <xdr:rowOff>0</xdr:rowOff>
        </xdr:to>
        <xdr:sp macro="" textlink="">
          <xdr:nvSpPr>
            <xdr:cNvPr id="1088" name="Drop Dow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42</xdr:row>
          <xdr:rowOff>9525</xdr:rowOff>
        </xdr:from>
        <xdr:to>
          <xdr:col>2</xdr:col>
          <xdr:colOff>1276350</xdr:colOff>
          <xdr:row>42</xdr:row>
          <xdr:rowOff>209550</xdr:rowOff>
        </xdr:to>
        <xdr:sp macro="" textlink="">
          <xdr:nvSpPr>
            <xdr:cNvPr id="1089" name="Drop Dow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9525</xdr:rowOff>
        </xdr:from>
        <xdr:to>
          <xdr:col>2</xdr:col>
          <xdr:colOff>1276350</xdr:colOff>
          <xdr:row>36</xdr:row>
          <xdr:rowOff>0</xdr:rowOff>
        </xdr:to>
        <xdr:sp macro="" textlink="">
          <xdr:nvSpPr>
            <xdr:cNvPr id="1091" name="Drop Dow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41</xdr:row>
          <xdr:rowOff>9525</xdr:rowOff>
        </xdr:from>
        <xdr:to>
          <xdr:col>2</xdr:col>
          <xdr:colOff>1276350</xdr:colOff>
          <xdr:row>41</xdr:row>
          <xdr:rowOff>209550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43</xdr:row>
          <xdr:rowOff>9525</xdr:rowOff>
        </xdr:from>
        <xdr:to>
          <xdr:col>2</xdr:col>
          <xdr:colOff>1276350</xdr:colOff>
          <xdr:row>43</xdr:row>
          <xdr:rowOff>209550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M66"/>
  <sheetViews>
    <sheetView showGridLines="0" tabSelected="1" zoomScale="115" zoomScaleNormal="115" workbookViewId="0">
      <selection activeCell="F12" sqref="F12"/>
    </sheetView>
  </sheetViews>
  <sheetFormatPr defaultRowHeight="15" x14ac:dyDescent="0.25"/>
  <cols>
    <col min="1" max="1" width="2.28515625" customWidth="1"/>
    <col min="2" max="2" width="20.42578125" customWidth="1"/>
    <col min="3" max="3" width="19.28515625" customWidth="1"/>
    <col min="4" max="4" width="12.28515625" customWidth="1"/>
    <col min="5" max="5" width="6.85546875" customWidth="1"/>
    <col min="7" max="7" width="9.140625" customWidth="1"/>
    <col min="8" max="8" width="6.85546875" customWidth="1"/>
  </cols>
  <sheetData>
    <row r="1" spans="2:8" x14ac:dyDescent="0.25">
      <c r="D1" s="1" t="s">
        <v>89</v>
      </c>
    </row>
    <row r="2" spans="2:8" x14ac:dyDescent="0.25">
      <c r="D2" s="1" t="s">
        <v>0</v>
      </c>
    </row>
    <row r="3" spans="2:8" ht="11.25" customHeight="1" x14ac:dyDescent="0.25"/>
    <row r="4" spans="2:8" ht="15.75" x14ac:dyDescent="0.25">
      <c r="C4" s="2" t="s">
        <v>1</v>
      </c>
      <c r="D4" s="3"/>
      <c r="E4" s="158" t="s">
        <v>54</v>
      </c>
      <c r="F4" s="158"/>
      <c r="G4" s="158"/>
      <c r="H4" s="158"/>
    </row>
    <row r="5" spans="2:8" ht="10.5" customHeight="1" x14ac:dyDescent="0.25">
      <c r="C5" s="2"/>
      <c r="D5" s="80"/>
      <c r="E5" s="49"/>
      <c r="F5" s="49"/>
      <c r="G5" s="49"/>
      <c r="H5" s="49"/>
    </row>
    <row r="6" spans="2:8" ht="15.75" x14ac:dyDescent="0.25">
      <c r="C6" s="2"/>
      <c r="D6" s="159" t="s">
        <v>56</v>
      </c>
      <c r="E6" s="159"/>
      <c r="F6" s="160">
        <f ca="1">TODAY()</f>
        <v>45376</v>
      </c>
      <c r="G6" s="160"/>
      <c r="H6" s="160"/>
    </row>
    <row r="7" spans="2:8" ht="16.5" thickBot="1" x14ac:dyDescent="0.3">
      <c r="B7" s="125" t="s">
        <v>36</v>
      </c>
      <c r="C7" s="125"/>
    </row>
    <row r="8" spans="2:8" ht="16.5" thickTop="1" thickBot="1" x14ac:dyDescent="0.3">
      <c r="B8" s="141" t="s">
        <v>2</v>
      </c>
      <c r="C8" s="142"/>
      <c r="D8" s="135" t="s">
        <v>3</v>
      </c>
      <c r="E8" s="137" t="s">
        <v>4</v>
      </c>
      <c r="F8" s="139" t="s">
        <v>5</v>
      </c>
      <c r="G8" s="140"/>
    </row>
    <row r="9" spans="2:8" ht="15.75" thickBot="1" x14ac:dyDescent="0.3">
      <c r="B9" s="143"/>
      <c r="C9" s="144"/>
      <c r="D9" s="136"/>
      <c r="E9" s="138"/>
      <c r="F9" s="59" t="s">
        <v>62</v>
      </c>
      <c r="G9" s="60" t="s">
        <v>63</v>
      </c>
    </row>
    <row r="10" spans="2:8" ht="16.5" customHeight="1" x14ac:dyDescent="0.25">
      <c r="B10" s="61" t="s">
        <v>6</v>
      </c>
      <c r="C10" s="62"/>
      <c r="D10" s="63"/>
      <c r="E10" s="64">
        <v>2</v>
      </c>
      <c r="F10" s="65">
        <v>2</v>
      </c>
      <c r="G10" s="66">
        <v>0</v>
      </c>
    </row>
    <row r="11" spans="2:8" ht="16.5" customHeight="1" x14ac:dyDescent="0.25">
      <c r="B11" s="145" t="s">
        <v>10</v>
      </c>
      <c r="C11" s="146"/>
      <c r="D11" s="67"/>
      <c r="E11" s="68">
        <f>IF(Sheet2!A5=1,Sheet2!E5,Sheet2!E6)</f>
        <v>12</v>
      </c>
      <c r="F11" s="69">
        <f>IF(Sheet2!A5=1,Sheet2!F5,Sheet2!F6)</f>
        <v>6</v>
      </c>
      <c r="G11" s="70">
        <f>IF(Sheet2!A5=1,Sheet2!G5,Sheet2!G6)</f>
        <v>6</v>
      </c>
    </row>
    <row r="12" spans="2:8" ht="16.5" customHeight="1" thickBot="1" x14ac:dyDescent="0.3">
      <c r="B12" s="145" t="s">
        <v>19</v>
      </c>
      <c r="C12" s="146"/>
      <c r="D12" s="92"/>
      <c r="E12" s="93">
        <f>VLOOKUP(Sheet2!A19,Sheet2!C19:G20,3,0)</f>
        <v>12</v>
      </c>
      <c r="F12" s="94">
        <f>VLOOKUP(Sheet2!$A19,Sheet2!$C19:$G20,4,0)</f>
        <v>6</v>
      </c>
      <c r="G12" s="95">
        <f>VLOOKUP(Sheet2!$A19,Sheet2!$C19:$G20,5,0)</f>
        <v>6</v>
      </c>
    </row>
    <row r="13" spans="2:8" ht="18" customHeight="1" x14ac:dyDescent="0.25">
      <c r="B13" s="96" t="s">
        <v>82</v>
      </c>
      <c r="C13" s="106"/>
      <c r="D13" s="108"/>
      <c r="E13" s="64">
        <v>4</v>
      </c>
      <c r="F13" s="110">
        <v>2</v>
      </c>
      <c r="G13" s="66">
        <v>2</v>
      </c>
    </row>
    <row r="14" spans="2:8" ht="16.5" customHeight="1" thickBot="1" x14ac:dyDescent="0.3">
      <c r="B14" s="147" t="s">
        <v>66</v>
      </c>
      <c r="C14" s="148"/>
      <c r="D14" s="109"/>
      <c r="E14" s="112">
        <v>6</v>
      </c>
      <c r="F14" s="111">
        <v>3</v>
      </c>
      <c r="G14" s="107">
        <v>3</v>
      </c>
    </row>
    <row r="15" spans="2:8" ht="10.5" customHeight="1" x14ac:dyDescent="0.25"/>
    <row r="16" spans="2:8" ht="15.75" x14ac:dyDescent="0.25">
      <c r="B16" s="134" t="s">
        <v>68</v>
      </c>
      <c r="C16" s="134"/>
    </row>
    <row r="17" spans="2:13" ht="16.5" customHeight="1" thickBot="1" x14ac:dyDescent="0.3">
      <c r="B17" s="3" t="s">
        <v>69</v>
      </c>
    </row>
    <row r="18" spans="2:13" ht="15.75" thickBot="1" x14ac:dyDescent="0.3">
      <c r="B18" s="126" t="s">
        <v>2</v>
      </c>
      <c r="C18" s="127"/>
      <c r="D18" s="150" t="s">
        <v>3</v>
      </c>
      <c r="E18" s="130" t="s">
        <v>4</v>
      </c>
      <c r="F18" s="132" t="s">
        <v>5</v>
      </c>
      <c r="G18" s="133"/>
    </row>
    <row r="19" spans="2:13" ht="15.75" thickBot="1" x14ac:dyDescent="0.3">
      <c r="B19" s="128"/>
      <c r="C19" s="129"/>
      <c r="D19" s="151"/>
      <c r="E19" s="131"/>
      <c r="F19" s="59" t="s">
        <v>62</v>
      </c>
      <c r="G19" s="60" t="s">
        <v>63</v>
      </c>
      <c r="M19" s="20"/>
    </row>
    <row r="20" spans="2:13" ht="16.5" customHeight="1" x14ac:dyDescent="0.25">
      <c r="B20" s="61" t="s">
        <v>87</v>
      </c>
      <c r="C20" s="62"/>
      <c r="D20" s="113" t="s">
        <v>88</v>
      </c>
      <c r="E20" s="116">
        <f>IF(Sheet2!$A7=4,0,6)</f>
        <v>6</v>
      </c>
      <c r="F20" s="114">
        <f>IF(Sheet2!$A7=4,0,3)</f>
        <v>3</v>
      </c>
      <c r="G20" s="115">
        <f>IF(Sheet2!$A7=4,0,3)</f>
        <v>3</v>
      </c>
    </row>
    <row r="21" spans="2:13" ht="9" customHeight="1" x14ac:dyDescent="0.25"/>
    <row r="22" spans="2:13" ht="16.5" customHeight="1" thickBot="1" x14ac:dyDescent="0.3">
      <c r="B22" s="3" t="s">
        <v>70</v>
      </c>
    </row>
    <row r="23" spans="2:13" ht="15.75" thickBot="1" x14ac:dyDescent="0.3">
      <c r="B23" s="126" t="s">
        <v>2</v>
      </c>
      <c r="C23" s="127"/>
      <c r="D23" s="130" t="s">
        <v>4</v>
      </c>
      <c r="E23" s="132" t="s">
        <v>5</v>
      </c>
      <c r="F23" s="133"/>
    </row>
    <row r="24" spans="2:13" ht="15.75" thickBot="1" x14ac:dyDescent="0.3">
      <c r="B24" s="128"/>
      <c r="C24" s="129"/>
      <c r="D24" s="131"/>
      <c r="E24" s="97" t="s">
        <v>62</v>
      </c>
      <c r="F24" s="98" t="s">
        <v>63</v>
      </c>
      <c r="M24" s="20"/>
    </row>
    <row r="25" spans="2:13" ht="16.5" customHeight="1" x14ac:dyDescent="0.25">
      <c r="B25" s="71" t="s">
        <v>71</v>
      </c>
      <c r="C25" s="72"/>
      <c r="D25" s="68">
        <f>IF(Sheet2!$A21=2,0,6)</f>
        <v>0</v>
      </c>
      <c r="E25" s="69">
        <f>IF(Sheet2!$A21=2,0,3)</f>
        <v>0</v>
      </c>
      <c r="F25" s="70">
        <f>IF(Sheet2!$A21=2,0,3)</f>
        <v>0</v>
      </c>
    </row>
    <row r="26" spans="2:13" ht="16.5" customHeight="1" x14ac:dyDescent="0.25">
      <c r="B26" s="71" t="s">
        <v>71</v>
      </c>
      <c r="C26" s="85"/>
      <c r="D26" s="68">
        <f>IF(Sheet2!$A23=2,0,6)</f>
        <v>6</v>
      </c>
      <c r="E26" s="69">
        <f>IF(Sheet2!$A23=2,0,3)</f>
        <v>3</v>
      </c>
      <c r="F26" s="70">
        <f>IF(Sheet2!$A23=2,0,3)</f>
        <v>3</v>
      </c>
    </row>
    <row r="27" spans="2:13" ht="16.5" customHeight="1" x14ac:dyDescent="0.25">
      <c r="B27" s="71" t="s">
        <v>71</v>
      </c>
      <c r="C27" s="85"/>
      <c r="D27" s="68">
        <f>IF(Sheet2!$A25=2,0,6)</f>
        <v>0</v>
      </c>
      <c r="E27" s="69">
        <f>IF(Sheet2!$A25=2,0,3)</f>
        <v>0</v>
      </c>
      <c r="F27" s="70">
        <f>IF(Sheet2!$A25=2,0,3)</f>
        <v>0</v>
      </c>
    </row>
    <row r="28" spans="2:13" ht="17.25" customHeight="1" x14ac:dyDescent="0.25">
      <c r="B28" s="99" t="s">
        <v>71</v>
      </c>
      <c r="C28" s="85"/>
      <c r="D28" s="68">
        <f>IF(Sheet2!$A27=2,0,8)</f>
        <v>8</v>
      </c>
      <c r="E28" s="69">
        <f>IF(Sheet2!$A27=2,0,4)</f>
        <v>4</v>
      </c>
      <c r="F28" s="70">
        <f>IF(Sheet2!$A27=2,0,4)</f>
        <v>4</v>
      </c>
    </row>
    <row r="29" spans="2:13" ht="9" customHeight="1" x14ac:dyDescent="0.25"/>
    <row r="30" spans="2:13" ht="16.5" customHeight="1" thickBot="1" x14ac:dyDescent="0.3">
      <c r="B30" s="3" t="s">
        <v>73</v>
      </c>
    </row>
    <row r="31" spans="2:13" ht="15.75" thickBot="1" x14ac:dyDescent="0.3">
      <c r="B31" s="126" t="s">
        <v>2</v>
      </c>
      <c r="C31" s="127"/>
      <c r="D31" s="130" t="s">
        <v>4</v>
      </c>
      <c r="E31" s="132" t="s">
        <v>5</v>
      </c>
      <c r="F31" s="133"/>
    </row>
    <row r="32" spans="2:13" ht="15.75" thickBot="1" x14ac:dyDescent="0.3">
      <c r="B32" s="128"/>
      <c r="C32" s="129"/>
      <c r="D32" s="131"/>
      <c r="E32" s="97" t="s">
        <v>62</v>
      </c>
      <c r="F32" s="98" t="s">
        <v>63</v>
      </c>
      <c r="M32" s="20"/>
    </row>
    <row r="33" spans="2:13" ht="16.5" customHeight="1" x14ac:dyDescent="0.25">
      <c r="B33" s="104" t="s">
        <v>74</v>
      </c>
      <c r="C33" s="72"/>
      <c r="D33" s="68">
        <f>IF(Sheet2!$A11=2,0,6)</f>
        <v>0</v>
      </c>
      <c r="E33" s="69">
        <f>IF(Sheet2!$A11=2,0,3)</f>
        <v>0</v>
      </c>
      <c r="F33" s="70">
        <f>IF(Sheet2!$A11=2,0,3)</f>
        <v>0</v>
      </c>
    </row>
    <row r="34" spans="2:13" ht="16.5" customHeight="1" x14ac:dyDescent="0.25">
      <c r="B34" s="104" t="s">
        <v>74</v>
      </c>
      <c r="C34" s="85"/>
      <c r="D34" s="68">
        <f>IF(Sheet2!$A13=2,0,6)</f>
        <v>6</v>
      </c>
      <c r="E34" s="69">
        <f>IF(Sheet2!$A13=2,0,3)</f>
        <v>3</v>
      </c>
      <c r="F34" s="70">
        <f>IF(Sheet2!$A13=2,0,3)</f>
        <v>3</v>
      </c>
    </row>
    <row r="35" spans="2:13" ht="18" customHeight="1" thickBot="1" x14ac:dyDescent="0.3">
      <c r="B35" s="121" t="s">
        <v>74</v>
      </c>
      <c r="C35" s="122"/>
      <c r="D35" s="112">
        <f>IF(Sheet2!$A15=2,0,6)</f>
        <v>0</v>
      </c>
      <c r="E35" s="123">
        <f>IF(Sheet2!$A15=2,0,3)</f>
        <v>0</v>
      </c>
      <c r="F35" s="107">
        <f>IF(Sheet2!$A15=2,0,3)</f>
        <v>0</v>
      </c>
    </row>
    <row r="36" spans="2:13" ht="16.5" customHeight="1" x14ac:dyDescent="0.25">
      <c r="B36" s="104" t="s">
        <v>74</v>
      </c>
      <c r="C36" s="85"/>
      <c r="D36" s="68">
        <f>IF(Sheet2!$A17=2,0,6)</f>
        <v>0</v>
      </c>
      <c r="E36" s="69">
        <f>IF(Sheet2!$A17=2,0,3)</f>
        <v>0</v>
      </c>
      <c r="F36" s="70">
        <f>IF(Sheet2!$A17=2,0,3)</f>
        <v>0</v>
      </c>
    </row>
    <row r="37" spans="2:13" ht="9" customHeight="1" x14ac:dyDescent="0.25"/>
    <row r="38" spans="2:13" ht="16.5" customHeight="1" thickBot="1" x14ac:dyDescent="0.3">
      <c r="B38" s="134" t="s">
        <v>76</v>
      </c>
      <c r="C38" s="134"/>
    </row>
    <row r="39" spans="2:13" ht="15.75" thickBot="1" x14ac:dyDescent="0.3">
      <c r="B39" s="126" t="s">
        <v>2</v>
      </c>
      <c r="C39" s="127"/>
      <c r="D39" s="130" t="s">
        <v>4</v>
      </c>
      <c r="E39" s="132" t="s">
        <v>5</v>
      </c>
      <c r="F39" s="133"/>
    </row>
    <row r="40" spans="2:13" ht="15.75" thickBot="1" x14ac:dyDescent="0.3">
      <c r="B40" s="128"/>
      <c r="C40" s="129"/>
      <c r="D40" s="131"/>
      <c r="E40" s="97" t="s">
        <v>62</v>
      </c>
      <c r="F40" s="98" t="s">
        <v>63</v>
      </c>
      <c r="M40" s="20"/>
    </row>
    <row r="41" spans="2:13" ht="17.25" customHeight="1" x14ac:dyDescent="0.25">
      <c r="B41" s="105" t="s">
        <v>78</v>
      </c>
      <c r="C41" s="85"/>
      <c r="D41" s="68">
        <f>IF(Sheet2!$A41=2,0,2)</f>
        <v>0</v>
      </c>
      <c r="E41" s="69">
        <f>IF(Sheet2!$A41=2,0,1)</f>
        <v>0</v>
      </c>
      <c r="F41" s="70">
        <f>IF(Sheet2!$A41=2,0,1)</f>
        <v>0</v>
      </c>
    </row>
    <row r="42" spans="2:13" ht="17.25" customHeight="1" x14ac:dyDescent="0.25">
      <c r="B42" s="105" t="s">
        <v>78</v>
      </c>
      <c r="C42" s="85"/>
      <c r="D42" s="68">
        <f>IF(Sheet2!$A43=2,0,2)</f>
        <v>2</v>
      </c>
      <c r="E42" s="69">
        <f>IF(Sheet2!$A43=2,0,1)</f>
        <v>1</v>
      </c>
      <c r="F42" s="70">
        <f>IF(Sheet2!$A43=2,0,1)</f>
        <v>1</v>
      </c>
    </row>
    <row r="43" spans="2:13" ht="17.25" customHeight="1" thickBot="1" x14ac:dyDescent="0.3">
      <c r="B43" s="124" t="s">
        <v>78</v>
      </c>
      <c r="C43" s="122"/>
      <c r="D43" s="112">
        <f>IF(Sheet2!$A45=2,0,2)</f>
        <v>0</v>
      </c>
      <c r="E43" s="123">
        <f>IF(Sheet2!$A45=2,0,1)</f>
        <v>0</v>
      </c>
      <c r="F43" s="107">
        <f>IF(Sheet2!$A45=2,0,1)</f>
        <v>0</v>
      </c>
    </row>
    <row r="44" spans="2:13" ht="17.25" customHeight="1" thickBot="1" x14ac:dyDescent="0.3">
      <c r="B44" s="124" t="s">
        <v>78</v>
      </c>
      <c r="C44" s="122"/>
      <c r="D44" s="112">
        <f>IF(Sheet2!$A53=5,0,4)</f>
        <v>0</v>
      </c>
      <c r="E44" s="123">
        <f>IF(Sheet2!$A53=5,0,2)</f>
        <v>0</v>
      </c>
      <c r="F44" s="107">
        <f>IF(Sheet2!$A53=5,0,2)</f>
        <v>0</v>
      </c>
    </row>
    <row r="45" spans="2:13" ht="9" customHeight="1" x14ac:dyDescent="0.25"/>
    <row r="46" spans="2:13" ht="16.5" thickBot="1" x14ac:dyDescent="0.3">
      <c r="B46" s="134" t="s">
        <v>47</v>
      </c>
      <c r="C46" s="134"/>
    </row>
    <row r="47" spans="2:13" ht="15.75" thickBot="1" x14ac:dyDescent="0.3">
      <c r="B47" s="126" t="s">
        <v>2</v>
      </c>
      <c r="C47" s="127"/>
      <c r="D47" s="130" t="s">
        <v>4</v>
      </c>
      <c r="E47" s="168" t="s">
        <v>5</v>
      </c>
      <c r="F47" s="169"/>
    </row>
    <row r="48" spans="2:13" ht="15.75" thickBot="1" x14ac:dyDescent="0.3">
      <c r="B48" s="128"/>
      <c r="C48" s="129"/>
      <c r="D48" s="167"/>
      <c r="E48" s="59" t="s">
        <v>62</v>
      </c>
      <c r="F48" s="60" t="s">
        <v>63</v>
      </c>
      <c r="L48" s="20"/>
    </row>
    <row r="49" spans="2:8" ht="32.25" customHeight="1" x14ac:dyDescent="0.25">
      <c r="B49" s="161" t="s">
        <v>84</v>
      </c>
      <c r="C49" s="162"/>
      <c r="D49" s="117"/>
      <c r="E49" s="86">
        <f>IF(Sheet2!A74=1,1,0)</f>
        <v>0</v>
      </c>
      <c r="F49" s="120">
        <f>IF(Sheet2!A74=1,1,0)</f>
        <v>0</v>
      </c>
    </row>
    <row r="50" spans="2:8" ht="14.25" customHeight="1" x14ac:dyDescent="0.25">
      <c r="B50" s="161" t="s">
        <v>85</v>
      </c>
      <c r="C50" s="162"/>
      <c r="D50" s="118"/>
      <c r="E50" s="87">
        <f>IF(Sheet2!A76=1,1,0)</f>
        <v>0</v>
      </c>
      <c r="F50" s="83">
        <f>IF(Sheet2!A76=1,1,0)</f>
        <v>0</v>
      </c>
    </row>
    <row r="51" spans="2:8" ht="16.5" customHeight="1" x14ac:dyDescent="0.25">
      <c r="B51" s="145" t="s">
        <v>83</v>
      </c>
      <c r="C51" s="149"/>
      <c r="D51" s="119">
        <v>1</v>
      </c>
      <c r="E51" s="87">
        <v>1</v>
      </c>
      <c r="F51" s="83">
        <v>0</v>
      </c>
    </row>
    <row r="52" spans="2:8" ht="16.5" customHeight="1" x14ac:dyDescent="0.25">
      <c r="B52" s="145" t="s">
        <v>57</v>
      </c>
      <c r="C52" s="149"/>
      <c r="D52" s="119">
        <f>IF(OR(Sheet2!A7=1,Sheet2!A7=3),1,0)</f>
        <v>1</v>
      </c>
      <c r="E52" s="69">
        <v>0</v>
      </c>
      <c r="F52" s="70">
        <f>IF(OR(Sheet2!A7=1,Sheet2!A7=3),1,0)</f>
        <v>1</v>
      </c>
    </row>
    <row r="53" spans="2:8" ht="16.5" customHeight="1" x14ac:dyDescent="0.25">
      <c r="B53" s="161" t="s">
        <v>49</v>
      </c>
      <c r="C53" s="162"/>
      <c r="D53" s="119">
        <f>IF(D33=6,1,0)</f>
        <v>0</v>
      </c>
      <c r="E53" s="119">
        <v>0</v>
      </c>
      <c r="F53" s="83">
        <f>IF(D33=6,1,0)</f>
        <v>0</v>
      </c>
    </row>
    <row r="54" spans="2:8" ht="16.5" customHeight="1" x14ac:dyDescent="0.25">
      <c r="B54" s="161" t="s">
        <v>50</v>
      </c>
      <c r="C54" s="162"/>
      <c r="D54" s="119">
        <f>IF(Sheet2!$A23=1,1,0)</f>
        <v>1</v>
      </c>
      <c r="E54" s="87">
        <v>0</v>
      </c>
      <c r="F54" s="83">
        <f>IF(Sheet2!$A23=1,1,0)</f>
        <v>1</v>
      </c>
    </row>
    <row r="55" spans="2:8" ht="16.5" customHeight="1" x14ac:dyDescent="0.25">
      <c r="B55" s="161" t="s">
        <v>51</v>
      </c>
      <c r="C55" s="162"/>
      <c r="D55" s="119">
        <f>IF(Sheet2!$A21=1,1,0)</f>
        <v>0</v>
      </c>
      <c r="E55" s="87">
        <v>0</v>
      </c>
      <c r="F55" s="83">
        <f>IF(Sheet2!$A21=1,1,0)</f>
        <v>0</v>
      </c>
    </row>
    <row r="56" spans="2:8" ht="16.5" customHeight="1" thickBot="1" x14ac:dyDescent="0.3">
      <c r="B56" s="163" t="s">
        <v>52</v>
      </c>
      <c r="C56" s="164"/>
      <c r="D56" s="119">
        <f>IF(Sheet2!$A25=1,1,0)</f>
        <v>0</v>
      </c>
      <c r="E56" s="88">
        <v>0</v>
      </c>
      <c r="F56" s="84">
        <f>IF(Sheet2!$A25=1,1,0)</f>
        <v>0</v>
      </c>
    </row>
    <row r="57" spans="2:8" ht="6" customHeight="1" thickBot="1" x14ac:dyDescent="0.3">
      <c r="E57" s="41"/>
      <c r="F57" s="41"/>
      <c r="G57" s="41"/>
    </row>
    <row r="58" spans="2:8" ht="25.5" thickBot="1" x14ac:dyDescent="0.3">
      <c r="D58" s="17"/>
      <c r="E58" s="18" t="s">
        <v>26</v>
      </c>
      <c r="F58" s="18" t="s">
        <v>64</v>
      </c>
      <c r="G58" s="18" t="s">
        <v>65</v>
      </c>
    </row>
    <row r="59" spans="2:8" ht="15.75" thickBot="1" x14ac:dyDescent="0.3">
      <c r="D59" s="19" t="s">
        <v>27</v>
      </c>
      <c r="E59" s="81">
        <f>COUNTIF(E10:E14,"&gt;0")+COUNTIF(E20:E20,"&gt;0")+COUNTIF(D25:D28,"&gt;0")+COUNTIF(D33:D36,"&gt;0")+COUNTIF(D41:D44,"&gt;0")+COUNTIF(E49:E56,"&gt;0")</f>
        <v>11</v>
      </c>
      <c r="F59" s="81">
        <f>SUM(F10:F14)+SUM(F20:F20)+SUM(E25:E28)+SUM(E33:E36)+SUM(E41:E44)+SUM(E49:E56)</f>
        <v>34</v>
      </c>
      <c r="G59" s="81">
        <f>SUM(G10:G14)+SUM(G20:G20)+SUM(F25:F28)+SUM(F33:F36)+SUM(F41:F44)+SUM(F49:F56)</f>
        <v>33</v>
      </c>
    </row>
    <row r="60" spans="2:8" ht="7.5" customHeight="1" x14ac:dyDescent="0.25"/>
    <row r="61" spans="2:8" ht="15.75" x14ac:dyDescent="0.25">
      <c r="C61" s="152" t="str">
        <f>IF(OR(OR(OR(F59&lt;25,F59&gt;35),OR(G59&lt;25,G59&gt;35),E59&lt;8)),"Klaida! Patikrinkite dalykų ar valandų skaičių.","Planas sudarytas teisingai.")</f>
        <v>Planas sudarytas teisingai.</v>
      </c>
      <c r="D61" s="152"/>
      <c r="E61" s="152"/>
      <c r="F61" s="152"/>
      <c r="G61" s="153"/>
    </row>
    <row r="62" spans="2:8" ht="10.5" customHeight="1" x14ac:dyDescent="0.25"/>
    <row r="63" spans="2:8" ht="15.75" x14ac:dyDescent="0.25">
      <c r="B63" s="78" t="s">
        <v>55</v>
      </c>
      <c r="C63" s="165" t="str">
        <f>E4</f>
        <v>Vardenis Pavardenis</v>
      </c>
      <c r="D63" s="162"/>
      <c r="E63" s="162"/>
      <c r="F63" s="166"/>
      <c r="G63" s="157"/>
      <c r="H63" s="157"/>
    </row>
    <row r="64" spans="2:8" x14ac:dyDescent="0.25">
      <c r="D64" s="79" t="s">
        <v>53</v>
      </c>
    </row>
    <row r="65" spans="2:8" ht="15.75" x14ac:dyDescent="0.25">
      <c r="B65" s="78" t="s">
        <v>61</v>
      </c>
      <c r="C65" s="154"/>
      <c r="D65" s="155"/>
      <c r="E65" s="155"/>
      <c r="F65" s="156"/>
      <c r="G65" s="157"/>
      <c r="H65" s="157"/>
    </row>
    <row r="66" spans="2:8" x14ac:dyDescent="0.25">
      <c r="D66" s="79" t="s">
        <v>53</v>
      </c>
    </row>
  </sheetData>
  <sheetProtection algorithmName="SHA-512" hashValue="mNlHjSKWcz3MtXqktrczdP3I4CSbB1P7rcBi7xZscK3gF6d07y1AltDVsd2dDj53OIih3MSeS4JMlg+FW0dKig==" saltValue="pVWkl5oV0TJApakd1QKNTA==" spinCount="100000" sheet="1" objects="1" scenarios="1"/>
  <mergeCells count="43">
    <mergeCell ref="C65:F65"/>
    <mergeCell ref="G65:H65"/>
    <mergeCell ref="G63:H63"/>
    <mergeCell ref="E4:H4"/>
    <mergeCell ref="D6:E6"/>
    <mergeCell ref="F6:H6"/>
    <mergeCell ref="B53:C53"/>
    <mergeCell ref="B54:C54"/>
    <mergeCell ref="B55:C55"/>
    <mergeCell ref="B56:C56"/>
    <mergeCell ref="C63:F63"/>
    <mergeCell ref="B47:C48"/>
    <mergeCell ref="D47:D48"/>
    <mergeCell ref="E47:F47"/>
    <mergeCell ref="B49:C49"/>
    <mergeCell ref="B50:C50"/>
    <mergeCell ref="E18:E19"/>
    <mergeCell ref="B31:C32"/>
    <mergeCell ref="D31:D32"/>
    <mergeCell ref="E31:F31"/>
    <mergeCell ref="C61:G61"/>
    <mergeCell ref="B46:C46"/>
    <mergeCell ref="B14:C14"/>
    <mergeCell ref="B51:C51"/>
    <mergeCell ref="B52:C52"/>
    <mergeCell ref="B12:C12"/>
    <mergeCell ref="D18:D19"/>
    <mergeCell ref="B7:C7"/>
    <mergeCell ref="B39:C40"/>
    <mergeCell ref="D39:D40"/>
    <mergeCell ref="E39:F39"/>
    <mergeCell ref="B38:C38"/>
    <mergeCell ref="B18:C19"/>
    <mergeCell ref="D8:D9"/>
    <mergeCell ref="E8:E9"/>
    <mergeCell ref="F8:G8"/>
    <mergeCell ref="B8:C9"/>
    <mergeCell ref="B11:C11"/>
    <mergeCell ref="F18:G18"/>
    <mergeCell ref="B23:C24"/>
    <mergeCell ref="D23:D24"/>
    <mergeCell ref="E23:F23"/>
    <mergeCell ref="B16:C16"/>
  </mergeCells>
  <conditionalFormatting sqref="F59:G59">
    <cfRule type="cellIs" dxfId="2" priority="7" operator="lessThan">
      <formula>25</formula>
    </cfRule>
    <cfRule type="cellIs" dxfId="1" priority="8" operator="greaterThan">
      <formula>35</formula>
    </cfRule>
  </conditionalFormatting>
  <conditionalFormatting sqref="E59">
    <cfRule type="cellIs" dxfId="0" priority="1" operator="lessThan">
      <formula>8</formula>
    </cfRule>
  </conditionalFormatting>
  <pageMargins left="0.51181102362204722" right="0.51181102362204722" top="0.35433070866141736" bottom="0.35433070866141736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5">
              <controlPr defaultSize="0" autoLin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1276350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9525</xdr:colOff>
                    <xdr:row>10</xdr:row>
                    <xdr:rowOff>0</xdr:rowOff>
                  </from>
                  <to>
                    <xdr:col>4</xdr:col>
                    <xdr:colOff>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2</xdr:col>
                    <xdr:colOff>28575</xdr:colOff>
                    <xdr:row>19</xdr:row>
                    <xdr:rowOff>9525</xdr:rowOff>
                  </from>
                  <to>
                    <xdr:col>2</xdr:col>
                    <xdr:colOff>1276350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Drop Down 11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0</xdr:rowOff>
                  </from>
                  <to>
                    <xdr:col>4</xdr:col>
                    <xdr:colOff>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Drop Down 12">
              <controlPr defaultSize="0" autoLine="0" autoPict="0">
                <anchor moveWithCells="1">
                  <from>
                    <xdr:col>2</xdr:col>
                    <xdr:colOff>28575</xdr:colOff>
                    <xdr:row>24</xdr:row>
                    <xdr:rowOff>9525</xdr:rowOff>
                  </from>
                  <to>
                    <xdr:col>2</xdr:col>
                    <xdr:colOff>1276350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Drop Down 14">
              <controlPr defaultSize="0" autoLine="0" autoPict="0">
                <anchor moveWithCells="1">
                  <from>
                    <xdr:col>2</xdr:col>
                    <xdr:colOff>28575</xdr:colOff>
                    <xdr:row>12</xdr:row>
                    <xdr:rowOff>9525</xdr:rowOff>
                  </from>
                  <to>
                    <xdr:col>2</xdr:col>
                    <xdr:colOff>1276350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Label 23">
              <controlPr defaultSize="0" print="0" autoFill="0" autoLine="0" autoPict="0">
                <anchor moveWithCells="1" sizeWithCells="1">
                  <from>
                    <xdr:col>9</xdr:col>
                    <xdr:colOff>9525</xdr:colOff>
                    <xdr:row>0</xdr:row>
                    <xdr:rowOff>161925</xdr:rowOff>
                  </from>
                  <to>
                    <xdr:col>16</xdr:col>
                    <xdr:colOff>28575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1" name="Drop Down 46">
              <controlPr defaultSize="0" autoLine="0" autoPict="0">
                <anchor moveWithCells="1">
                  <from>
                    <xdr:col>2</xdr:col>
                    <xdr:colOff>28575</xdr:colOff>
                    <xdr:row>26</xdr:row>
                    <xdr:rowOff>9525</xdr:rowOff>
                  </from>
                  <to>
                    <xdr:col>2</xdr:col>
                    <xdr:colOff>1276350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2" name="Drop Down 50">
              <controlPr defaultSize="0" autoLine="0" autoPict="0">
                <anchor moveWithCells="1">
                  <from>
                    <xdr:col>2</xdr:col>
                    <xdr:colOff>28575</xdr:colOff>
                    <xdr:row>27</xdr:row>
                    <xdr:rowOff>9525</xdr:rowOff>
                  </from>
                  <to>
                    <xdr:col>2</xdr:col>
                    <xdr:colOff>1276350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3" name="Drop Down 51">
              <controlPr defaultSize="0" autoLine="0" autoPict="0">
                <anchor moveWithCells="1">
                  <from>
                    <xdr:col>2</xdr:col>
                    <xdr:colOff>28575</xdr:colOff>
                    <xdr:row>25</xdr:row>
                    <xdr:rowOff>9525</xdr:rowOff>
                  </from>
                  <to>
                    <xdr:col>2</xdr:col>
                    <xdr:colOff>1276350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4" name="Drop Down 52">
              <controlPr defaultSize="0" autoLine="0" autoPict="0">
                <anchor moveWithCells="1">
                  <from>
                    <xdr:col>2</xdr:col>
                    <xdr:colOff>28575</xdr:colOff>
                    <xdr:row>32</xdr:row>
                    <xdr:rowOff>9525</xdr:rowOff>
                  </from>
                  <to>
                    <xdr:col>2</xdr:col>
                    <xdr:colOff>1276350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5" name="Drop Down 53">
              <controlPr defaultSize="0" autoLine="0" autoPict="0">
                <anchor moveWithCells="1">
                  <from>
                    <xdr:col>1</xdr:col>
                    <xdr:colOff>1247775</xdr:colOff>
                    <xdr:row>34</xdr:row>
                    <xdr:rowOff>9525</xdr:rowOff>
                  </from>
                  <to>
                    <xdr:col>2</xdr:col>
                    <xdr:colOff>1276350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6" name="Drop Down 55">
              <controlPr defaultSize="0" autoLine="0" autoPict="0">
                <anchor moveWithCells="1">
                  <from>
                    <xdr:col>2</xdr:col>
                    <xdr:colOff>28575</xdr:colOff>
                    <xdr:row>33</xdr:row>
                    <xdr:rowOff>9525</xdr:rowOff>
                  </from>
                  <to>
                    <xdr:col>2</xdr:col>
                    <xdr:colOff>1276350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7" name="Drop Down 60">
              <controlPr defaultSize="0" autoLine="0" autoPict="0">
                <anchor moveWithCells="1">
                  <from>
                    <xdr:col>2</xdr:col>
                    <xdr:colOff>28575</xdr:colOff>
                    <xdr:row>40</xdr:row>
                    <xdr:rowOff>9525</xdr:rowOff>
                  </from>
                  <to>
                    <xdr:col>2</xdr:col>
                    <xdr:colOff>1276350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8" name="Drop Down 63">
              <controlPr defaultSize="0" autoLine="0" autoPict="0">
                <anchor moveWithCells="1">
                  <from>
                    <xdr:col>3</xdr:col>
                    <xdr:colOff>9525</xdr:colOff>
                    <xdr:row>48</xdr:row>
                    <xdr:rowOff>0</xdr:rowOff>
                  </from>
                  <to>
                    <xdr:col>4</xdr:col>
                    <xdr:colOff>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9" name="Drop Down 64">
              <controlPr defaultSize="0" autoLine="0" autoPict="0">
                <anchor moveWithCells="1">
                  <from>
                    <xdr:col>3</xdr:col>
                    <xdr:colOff>9525</xdr:colOff>
                    <xdr:row>49</xdr:row>
                    <xdr:rowOff>0</xdr:rowOff>
                  </from>
                  <to>
                    <xdr:col>4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0" name="Drop Down 65">
              <controlPr defaultSize="0" autoLine="0" autoPict="0">
                <anchor moveWithCells="1">
                  <from>
                    <xdr:col>2</xdr:col>
                    <xdr:colOff>28575</xdr:colOff>
                    <xdr:row>42</xdr:row>
                    <xdr:rowOff>9525</xdr:rowOff>
                  </from>
                  <to>
                    <xdr:col>2</xdr:col>
                    <xdr:colOff>1276350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1" name="Drop Down 67">
              <controlPr defaultSize="0" autoLine="0" autoPict="0">
                <anchor moveWithCells="1">
                  <from>
                    <xdr:col>2</xdr:col>
                    <xdr:colOff>28575</xdr:colOff>
                    <xdr:row>35</xdr:row>
                    <xdr:rowOff>9525</xdr:rowOff>
                  </from>
                  <to>
                    <xdr:col>2</xdr:col>
                    <xdr:colOff>1276350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2" name="Drop Down 68">
              <controlPr defaultSize="0" autoLine="0" autoPict="0">
                <anchor moveWithCells="1">
                  <from>
                    <xdr:col>2</xdr:col>
                    <xdr:colOff>28575</xdr:colOff>
                    <xdr:row>41</xdr:row>
                    <xdr:rowOff>9525</xdr:rowOff>
                  </from>
                  <to>
                    <xdr:col>2</xdr:col>
                    <xdr:colOff>1276350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3" name="Drop Down 69">
              <controlPr defaultSize="0" autoLine="0" autoPict="0">
                <anchor moveWithCells="1">
                  <from>
                    <xdr:col>2</xdr:col>
                    <xdr:colOff>28575</xdr:colOff>
                    <xdr:row>43</xdr:row>
                    <xdr:rowOff>9525</xdr:rowOff>
                  </from>
                  <to>
                    <xdr:col>2</xdr:col>
                    <xdr:colOff>1276350</xdr:colOff>
                    <xdr:row>43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2:K90"/>
  <sheetViews>
    <sheetView topLeftCell="A34" workbookViewId="0">
      <selection activeCell="K52" sqref="K52"/>
    </sheetView>
  </sheetViews>
  <sheetFormatPr defaultRowHeight="15" x14ac:dyDescent="0.25"/>
  <cols>
    <col min="2" max="2" width="15.42578125" customWidth="1"/>
    <col min="3" max="3" width="10" bestFit="1" customWidth="1"/>
    <col min="8" max="8" width="31.140625" customWidth="1"/>
  </cols>
  <sheetData>
    <row r="2" spans="1:8" ht="15.75" thickBot="1" x14ac:dyDescent="0.3"/>
    <row r="3" spans="1:8" ht="16.5" thickTop="1" thickBot="1" x14ac:dyDescent="0.3">
      <c r="B3" s="172" t="s">
        <v>6</v>
      </c>
      <c r="C3" s="4" t="s">
        <v>7</v>
      </c>
      <c r="D3" s="5" t="s">
        <v>8</v>
      </c>
      <c r="E3" s="5">
        <v>2</v>
      </c>
      <c r="F3" s="5">
        <v>1</v>
      </c>
      <c r="G3" s="5">
        <v>1</v>
      </c>
    </row>
    <row r="4" spans="1:8" ht="15.75" thickBot="1" x14ac:dyDescent="0.3">
      <c r="B4" s="173"/>
      <c r="C4" s="6" t="s">
        <v>9</v>
      </c>
      <c r="D4" s="7" t="s">
        <v>8</v>
      </c>
      <c r="E4" s="7">
        <v>2</v>
      </c>
      <c r="F4" s="7">
        <v>1</v>
      </c>
      <c r="G4" s="7">
        <v>1</v>
      </c>
    </row>
    <row r="5" spans="1:8" ht="16.5" thickTop="1" thickBot="1" x14ac:dyDescent="0.3">
      <c r="A5">
        <v>2</v>
      </c>
      <c r="B5" s="174" t="s">
        <v>10</v>
      </c>
      <c r="C5" s="175"/>
      <c r="D5" s="8" t="s">
        <v>8</v>
      </c>
      <c r="E5" s="8">
        <v>8</v>
      </c>
      <c r="F5" s="8">
        <v>4</v>
      </c>
      <c r="G5" s="8">
        <v>4</v>
      </c>
    </row>
    <row r="6" spans="1:8" ht="15.75" thickBot="1" x14ac:dyDescent="0.3">
      <c r="B6" s="176"/>
      <c r="C6" s="177"/>
      <c r="D6" s="7" t="s">
        <v>11</v>
      </c>
      <c r="E6" s="7">
        <v>12</v>
      </c>
      <c r="F6" s="7">
        <v>6</v>
      </c>
      <c r="G6" s="7">
        <v>6</v>
      </c>
    </row>
    <row r="7" spans="1:8" ht="16.5" thickTop="1" thickBot="1" x14ac:dyDescent="0.3">
      <c r="A7">
        <v>1</v>
      </c>
      <c r="B7" s="9" t="s">
        <v>12</v>
      </c>
      <c r="C7" s="50" t="s">
        <v>14</v>
      </c>
      <c r="D7" s="10" t="s">
        <v>15</v>
      </c>
      <c r="E7" s="11">
        <v>6</v>
      </c>
      <c r="F7" s="11">
        <v>3</v>
      </c>
      <c r="G7" s="11">
        <v>3</v>
      </c>
    </row>
    <row r="8" spans="1:8" ht="15.75" thickBot="1" x14ac:dyDescent="0.3">
      <c r="B8" s="9"/>
      <c r="C8" s="51" t="s">
        <v>43</v>
      </c>
      <c r="D8" s="10" t="s">
        <v>15</v>
      </c>
      <c r="E8" s="11">
        <v>6</v>
      </c>
      <c r="F8" s="11">
        <v>3</v>
      </c>
      <c r="G8" s="11">
        <v>3</v>
      </c>
    </row>
    <row r="9" spans="1:8" x14ac:dyDescent="0.25">
      <c r="B9" s="9"/>
      <c r="C9" s="51" t="s">
        <v>16</v>
      </c>
      <c r="D9" s="30" t="s">
        <v>15</v>
      </c>
      <c r="E9" s="31">
        <v>6</v>
      </c>
      <c r="F9" s="31">
        <v>3</v>
      </c>
      <c r="G9" s="31">
        <v>3</v>
      </c>
    </row>
    <row r="10" spans="1:8" ht="15.75" thickBot="1" x14ac:dyDescent="0.3">
      <c r="B10" s="21" t="s">
        <v>13</v>
      </c>
      <c r="C10" s="22" t="s">
        <v>28</v>
      </c>
    </row>
    <row r="11" spans="1:8" ht="15.75" thickBot="1" x14ac:dyDescent="0.3">
      <c r="A11">
        <v>2</v>
      </c>
      <c r="B11" s="178" t="s">
        <v>17</v>
      </c>
      <c r="C11" s="179"/>
      <c r="D11" s="32" t="s">
        <v>11</v>
      </c>
      <c r="E11" s="32">
        <v>6</v>
      </c>
      <c r="F11" s="32">
        <v>3</v>
      </c>
      <c r="G11" s="33">
        <v>3</v>
      </c>
      <c r="H11" t="e">
        <f>INDEX(D11:D11,A11)</f>
        <v>#REF!</v>
      </c>
    </row>
    <row r="12" spans="1:8" ht="15.75" thickBot="1" x14ac:dyDescent="0.3">
      <c r="B12" s="182" t="s">
        <v>28</v>
      </c>
      <c r="C12" s="183"/>
      <c r="D12" s="32"/>
      <c r="E12" s="32"/>
      <c r="F12" s="32"/>
      <c r="G12" s="33"/>
    </row>
    <row r="13" spans="1:8" ht="15.75" thickBot="1" x14ac:dyDescent="0.3">
      <c r="A13">
        <v>1</v>
      </c>
      <c r="B13" s="180" t="s">
        <v>18</v>
      </c>
      <c r="C13" s="181"/>
      <c r="D13" s="32" t="s">
        <v>11</v>
      </c>
      <c r="E13" s="32">
        <v>6</v>
      </c>
      <c r="F13" s="32">
        <v>3</v>
      </c>
      <c r="G13" s="33">
        <v>3</v>
      </c>
      <c r="H13" t="str">
        <f>INDEX(D13:D13,A13)</f>
        <v>A</v>
      </c>
    </row>
    <row r="14" spans="1:8" ht="15.75" thickBot="1" x14ac:dyDescent="0.3">
      <c r="B14" s="182" t="s">
        <v>28</v>
      </c>
      <c r="C14" s="183"/>
      <c r="D14" s="103"/>
      <c r="E14" s="103"/>
      <c r="F14" s="103"/>
      <c r="G14" s="103"/>
    </row>
    <row r="15" spans="1:8" ht="15.75" thickBot="1" x14ac:dyDescent="0.3">
      <c r="A15">
        <v>2</v>
      </c>
      <c r="B15" s="180" t="s">
        <v>79</v>
      </c>
      <c r="C15" s="181"/>
      <c r="D15" s="103"/>
      <c r="E15" s="103"/>
      <c r="F15" s="103"/>
      <c r="G15" s="103"/>
    </row>
    <row r="16" spans="1:8" ht="15.75" thickBot="1" x14ac:dyDescent="0.3">
      <c r="B16" s="182" t="s">
        <v>28</v>
      </c>
      <c r="C16" s="183"/>
      <c r="D16" s="103"/>
      <c r="E16" s="103"/>
      <c r="F16" s="103"/>
      <c r="G16" s="103"/>
    </row>
    <row r="17" spans="1:11" ht="15.75" thickBot="1" x14ac:dyDescent="0.3">
      <c r="A17">
        <v>2</v>
      </c>
      <c r="B17" s="180" t="s">
        <v>75</v>
      </c>
      <c r="C17" s="181"/>
      <c r="D17" s="103"/>
      <c r="E17" s="103"/>
      <c r="F17" s="103"/>
      <c r="G17" s="103"/>
    </row>
    <row r="18" spans="1:11" ht="15.75" thickBot="1" x14ac:dyDescent="0.3">
      <c r="B18" s="182" t="s">
        <v>28</v>
      </c>
      <c r="C18" s="183"/>
      <c r="D18" s="103"/>
      <c r="E18" s="103"/>
      <c r="F18" s="103"/>
      <c r="G18" s="103"/>
    </row>
    <row r="19" spans="1:11" ht="15.75" customHeight="1" thickBot="1" x14ac:dyDescent="0.3">
      <c r="A19">
        <v>1</v>
      </c>
      <c r="B19" s="35" t="s">
        <v>19</v>
      </c>
      <c r="C19" s="36">
        <v>1</v>
      </c>
      <c r="D19" s="12" t="s">
        <v>11</v>
      </c>
      <c r="E19" s="12">
        <v>12</v>
      </c>
      <c r="F19" s="12">
        <v>6</v>
      </c>
      <c r="G19" s="12">
        <v>6</v>
      </c>
    </row>
    <row r="20" spans="1:11" ht="15.75" thickBot="1" x14ac:dyDescent="0.3">
      <c r="B20" s="37"/>
      <c r="C20" s="38">
        <v>2</v>
      </c>
      <c r="D20" s="39" t="s">
        <v>8</v>
      </c>
      <c r="E20" s="39">
        <v>8</v>
      </c>
      <c r="F20" s="39">
        <v>4</v>
      </c>
      <c r="G20" s="39">
        <v>4</v>
      </c>
    </row>
    <row r="21" spans="1:11" ht="16.5" customHeight="1" x14ac:dyDescent="0.25">
      <c r="A21">
        <v>2</v>
      </c>
      <c r="B21" s="45" t="s">
        <v>20</v>
      </c>
      <c r="C21" s="46" t="s">
        <v>29</v>
      </c>
      <c r="D21" s="32" t="s">
        <v>11</v>
      </c>
      <c r="E21" s="32">
        <v>6</v>
      </c>
      <c r="F21" s="32">
        <v>3</v>
      </c>
      <c r="G21" s="33">
        <v>3</v>
      </c>
      <c r="H21" t="str">
        <f>INDEX(B21:B29,A21)</f>
        <v>nesimokau</v>
      </c>
      <c r="I21" t="str">
        <f>INDEX(D28:D29,A28)</f>
        <v>A</v>
      </c>
    </row>
    <row r="22" spans="1:11" ht="16.5" customHeight="1" x14ac:dyDescent="0.25">
      <c r="B22" s="47" t="s">
        <v>28</v>
      </c>
      <c r="C22" s="100"/>
      <c r="D22" s="101"/>
      <c r="E22" s="101"/>
      <c r="F22" s="101"/>
      <c r="G22" s="102"/>
    </row>
    <row r="23" spans="1:11" x14ac:dyDescent="0.25">
      <c r="A23">
        <v>1</v>
      </c>
      <c r="B23" s="47" t="s">
        <v>21</v>
      </c>
      <c r="C23" s="24" t="s">
        <v>30</v>
      </c>
      <c r="D23" s="42" t="s">
        <v>11</v>
      </c>
      <c r="E23" s="42">
        <v>6</v>
      </c>
      <c r="F23" s="42">
        <v>3</v>
      </c>
      <c r="G23" s="43">
        <v>3</v>
      </c>
    </row>
    <row r="24" spans="1:11" x14ac:dyDescent="0.25">
      <c r="B24" s="47" t="s">
        <v>28</v>
      </c>
      <c r="C24" s="24"/>
      <c r="D24" s="42"/>
      <c r="E24" s="42"/>
      <c r="F24" s="42"/>
      <c r="G24" s="43"/>
    </row>
    <row r="25" spans="1:11" x14ac:dyDescent="0.25">
      <c r="A25">
        <v>2</v>
      </c>
      <c r="B25" s="47" t="s">
        <v>22</v>
      </c>
      <c r="C25" s="24"/>
      <c r="D25" s="42"/>
      <c r="E25" s="42"/>
      <c r="F25" s="42"/>
      <c r="G25" s="43"/>
    </row>
    <row r="26" spans="1:11" x14ac:dyDescent="0.25">
      <c r="B26" s="47" t="s">
        <v>28</v>
      </c>
      <c r="C26" s="24"/>
      <c r="D26" s="42"/>
      <c r="E26" s="42"/>
      <c r="F26" s="42"/>
      <c r="G26" s="43"/>
    </row>
    <row r="27" spans="1:11" x14ac:dyDescent="0.25">
      <c r="A27">
        <v>1</v>
      </c>
      <c r="B27" s="47" t="s">
        <v>72</v>
      </c>
      <c r="C27" s="24"/>
      <c r="D27" s="42"/>
      <c r="E27" s="42"/>
      <c r="F27" s="42"/>
      <c r="G27" s="43"/>
    </row>
    <row r="28" spans="1:11" x14ac:dyDescent="0.25">
      <c r="A28">
        <v>1</v>
      </c>
      <c r="B28" s="47" t="s">
        <v>28</v>
      </c>
      <c r="C28" s="24" t="s">
        <v>31</v>
      </c>
      <c r="D28" s="25" t="s">
        <v>11</v>
      </c>
      <c r="E28" s="25">
        <v>7</v>
      </c>
      <c r="F28" s="25">
        <v>3</v>
      </c>
      <c r="G28" s="34">
        <v>4</v>
      </c>
      <c r="K28" s="41"/>
    </row>
    <row r="29" spans="1:11" ht="60" x14ac:dyDescent="0.25">
      <c r="B29" s="47"/>
      <c r="C29" s="44" t="s">
        <v>32</v>
      </c>
      <c r="D29" s="25" t="s">
        <v>8</v>
      </c>
      <c r="E29" s="25">
        <v>4</v>
      </c>
      <c r="F29" s="25">
        <v>2</v>
      </c>
      <c r="G29" s="34">
        <v>2</v>
      </c>
    </row>
    <row r="30" spans="1:11" x14ac:dyDescent="0.25">
      <c r="B30" s="26"/>
      <c r="C30" s="24" t="s">
        <v>33</v>
      </c>
      <c r="D30" s="25" t="s">
        <v>8</v>
      </c>
      <c r="E30" s="25">
        <v>4</v>
      </c>
      <c r="F30" s="25">
        <v>2</v>
      </c>
      <c r="G30" s="34">
        <v>2</v>
      </c>
    </row>
    <row r="31" spans="1:11" x14ac:dyDescent="0.25">
      <c r="B31" s="26"/>
      <c r="C31" s="24" t="s">
        <v>34</v>
      </c>
      <c r="D31" s="25" t="s">
        <v>8</v>
      </c>
      <c r="E31" s="25">
        <v>4</v>
      </c>
      <c r="F31" s="25">
        <v>2</v>
      </c>
      <c r="G31" s="34">
        <v>2</v>
      </c>
    </row>
    <row r="32" spans="1:11" ht="15.75" thickBot="1" x14ac:dyDescent="0.3">
      <c r="B32" s="27"/>
      <c r="C32" s="48" t="s">
        <v>35</v>
      </c>
      <c r="D32" s="28" t="s">
        <v>8</v>
      </c>
      <c r="E32" s="28">
        <v>4</v>
      </c>
      <c r="F32" s="28">
        <v>2</v>
      </c>
      <c r="G32" s="29">
        <v>2</v>
      </c>
    </row>
    <row r="33" spans="1:8" ht="15.75" thickBot="1" x14ac:dyDescent="0.3">
      <c r="A33">
        <v>2</v>
      </c>
      <c r="B33" s="14" t="s">
        <v>23</v>
      </c>
      <c r="D33" s="8" t="s">
        <v>8</v>
      </c>
      <c r="E33" s="8">
        <v>4</v>
      </c>
      <c r="F33" s="8">
        <v>2</v>
      </c>
      <c r="G33" s="8">
        <v>2</v>
      </c>
      <c r="H33" t="str">
        <f>INDEX(B33:B38,A33)</f>
        <v>Šokis</v>
      </c>
    </row>
    <row r="34" spans="1:8" ht="15.75" thickBot="1" x14ac:dyDescent="0.3">
      <c r="B34" s="14" t="s">
        <v>24</v>
      </c>
      <c r="D34" s="8" t="s">
        <v>8</v>
      </c>
      <c r="E34" s="8">
        <v>4</v>
      </c>
      <c r="F34" s="8">
        <v>2</v>
      </c>
      <c r="G34" s="8">
        <v>2</v>
      </c>
    </row>
    <row r="35" spans="1:8" ht="15.75" thickBot="1" x14ac:dyDescent="0.3">
      <c r="B35" s="14" t="s">
        <v>25</v>
      </c>
      <c r="D35" s="8" t="s">
        <v>8</v>
      </c>
      <c r="E35" s="8">
        <v>4</v>
      </c>
      <c r="F35" s="8">
        <v>2</v>
      </c>
      <c r="G35" s="8">
        <v>2</v>
      </c>
    </row>
    <row r="36" spans="1:8" ht="15.75" thickBot="1" x14ac:dyDescent="0.3">
      <c r="B36" s="14" t="s">
        <v>67</v>
      </c>
      <c r="D36" s="8" t="s">
        <v>8</v>
      </c>
      <c r="E36" s="8">
        <v>4</v>
      </c>
      <c r="F36" s="8">
        <v>2</v>
      </c>
      <c r="G36" s="8">
        <v>2</v>
      </c>
    </row>
    <row r="37" spans="1:8" ht="15.75" thickBot="1" x14ac:dyDescent="0.3">
      <c r="B37" s="14" t="s">
        <v>81</v>
      </c>
      <c r="D37" s="15" t="s">
        <v>8</v>
      </c>
      <c r="E37" s="15">
        <v>4</v>
      </c>
      <c r="F37" s="15">
        <v>2</v>
      </c>
      <c r="G37" s="15">
        <v>2</v>
      </c>
    </row>
    <row r="38" spans="1:8" ht="26.25" customHeight="1" thickBot="1" x14ac:dyDescent="0.3">
      <c r="A38">
        <v>1</v>
      </c>
      <c r="B38" s="6" t="s">
        <v>80</v>
      </c>
      <c r="D38" s="16" t="s">
        <v>8</v>
      </c>
      <c r="E38" s="16">
        <v>4</v>
      </c>
      <c r="F38" s="16">
        <v>2</v>
      </c>
      <c r="G38" s="16">
        <v>2</v>
      </c>
      <c r="H38" t="str">
        <f>INDEX(D38:D39,A38)</f>
        <v>B</v>
      </c>
    </row>
    <row r="39" spans="1:8" ht="26.25" customHeight="1" thickTop="1" thickBot="1" x14ac:dyDescent="0.3">
      <c r="B39" s="23"/>
      <c r="C39" s="6"/>
      <c r="D39" s="16" t="str">
        <f>IF(OR(H33=B33,H33=B35,H33=B38),"A","")</f>
        <v/>
      </c>
      <c r="E39" s="16">
        <v>6</v>
      </c>
      <c r="F39" s="16">
        <v>3</v>
      </c>
      <c r="G39" s="16">
        <v>3</v>
      </c>
    </row>
    <row r="40" spans="1:8" ht="16.5" thickTop="1" thickBot="1" x14ac:dyDescent="0.3">
      <c r="A40">
        <v>1</v>
      </c>
      <c r="B40" s="170" t="s">
        <v>37</v>
      </c>
      <c r="C40" s="171"/>
      <c r="D40" s="13" t="s">
        <v>8</v>
      </c>
      <c r="E40" s="13">
        <v>4</v>
      </c>
      <c r="F40" s="13">
        <v>2</v>
      </c>
      <c r="G40" s="13">
        <v>2</v>
      </c>
    </row>
    <row r="41" spans="1:8" ht="16.5" thickTop="1" thickBot="1" x14ac:dyDescent="0.3">
      <c r="A41">
        <v>2</v>
      </c>
      <c r="B41" s="22" t="s">
        <v>38</v>
      </c>
      <c r="C41" s="15"/>
      <c r="D41" s="15">
        <v>2</v>
      </c>
      <c r="E41" s="15">
        <v>1</v>
      </c>
      <c r="F41" s="15">
        <v>1</v>
      </c>
      <c r="G41" s="52"/>
      <c r="H41">
        <f>INDEX(D41:D46,A41)</f>
        <v>0</v>
      </c>
    </row>
    <row r="42" spans="1:8" x14ac:dyDescent="0.25">
      <c r="B42" s="21" t="s">
        <v>28</v>
      </c>
      <c r="C42" s="55"/>
      <c r="D42" s="55"/>
      <c r="E42" s="55"/>
      <c r="F42" s="55"/>
      <c r="G42" s="56"/>
    </row>
    <row r="43" spans="1:8" x14ac:dyDescent="0.25">
      <c r="A43">
        <v>1</v>
      </c>
      <c r="B43" s="21" t="s">
        <v>77</v>
      </c>
      <c r="C43" s="55"/>
      <c r="D43" s="55"/>
      <c r="E43" s="55"/>
      <c r="F43" s="55"/>
      <c r="G43" s="56"/>
    </row>
    <row r="44" spans="1:8" x14ac:dyDescent="0.25">
      <c r="B44" s="21" t="s">
        <v>28</v>
      </c>
      <c r="C44" s="55"/>
      <c r="D44" s="55"/>
      <c r="E44" s="55"/>
      <c r="F44" s="55"/>
      <c r="G44" s="56"/>
    </row>
    <row r="45" spans="1:8" x14ac:dyDescent="0.25">
      <c r="A45">
        <v>2</v>
      </c>
      <c r="B45" s="21" t="s">
        <v>86</v>
      </c>
      <c r="C45" s="55"/>
      <c r="D45" s="55"/>
      <c r="E45" s="55"/>
      <c r="F45" s="55"/>
      <c r="G45" s="56"/>
    </row>
    <row r="46" spans="1:8" ht="15.75" thickBot="1" x14ac:dyDescent="0.3">
      <c r="B46" s="21" t="s">
        <v>28</v>
      </c>
      <c r="C46" s="55"/>
      <c r="D46" s="55"/>
      <c r="E46" s="55"/>
      <c r="F46" s="55"/>
      <c r="G46" s="56"/>
    </row>
    <row r="47" spans="1:8" x14ac:dyDescent="0.25">
      <c r="A47">
        <v>5</v>
      </c>
      <c r="B47" s="53" t="s">
        <v>14</v>
      </c>
      <c r="C47" s="184" t="s">
        <v>39</v>
      </c>
      <c r="D47" s="186">
        <v>6</v>
      </c>
      <c r="E47" s="186">
        <v>3</v>
      </c>
      <c r="F47" s="186">
        <v>3</v>
      </c>
      <c r="G47" s="188"/>
    </row>
    <row r="48" spans="1:8" ht="15.75" thickBot="1" x14ac:dyDescent="0.3">
      <c r="B48" s="54" t="s">
        <v>43</v>
      </c>
      <c r="C48" s="185"/>
      <c r="D48" s="187"/>
      <c r="E48" s="187"/>
      <c r="F48" s="187"/>
      <c r="G48" s="189"/>
    </row>
    <row r="49" spans="1:9" ht="15.75" thickBot="1" x14ac:dyDescent="0.3">
      <c r="B49" s="54" t="s">
        <v>42</v>
      </c>
      <c r="C49" s="10"/>
      <c r="D49" s="15"/>
      <c r="E49" s="15"/>
      <c r="F49" s="15"/>
      <c r="G49" s="52"/>
    </row>
    <row r="50" spans="1:9" ht="15.75" thickBot="1" x14ac:dyDescent="0.3">
      <c r="B50" s="54" t="s">
        <v>16</v>
      </c>
      <c r="C50" s="10"/>
      <c r="D50" s="15"/>
      <c r="E50" s="15"/>
      <c r="F50" s="15"/>
      <c r="G50" s="52"/>
    </row>
    <row r="51" spans="1:9" ht="15.75" thickBot="1" x14ac:dyDescent="0.3">
      <c r="B51" s="22" t="s">
        <v>28</v>
      </c>
      <c r="C51" s="10"/>
      <c r="D51" s="15"/>
      <c r="E51" s="15"/>
      <c r="F51" s="15"/>
      <c r="G51" s="52"/>
    </row>
    <row r="52" spans="1:9" ht="73.5" thickBot="1" x14ac:dyDescent="0.3">
      <c r="B52" s="57" t="s">
        <v>40</v>
      </c>
      <c r="C52" s="15"/>
      <c r="D52" s="15">
        <v>6</v>
      </c>
      <c r="E52" s="15">
        <v>3</v>
      </c>
      <c r="F52" s="15">
        <v>3</v>
      </c>
      <c r="G52" s="52"/>
    </row>
    <row r="53" spans="1:9" x14ac:dyDescent="0.25">
      <c r="A53">
        <v>5</v>
      </c>
      <c r="B53" s="73" t="s">
        <v>45</v>
      </c>
      <c r="C53" s="55"/>
      <c r="D53" s="55"/>
      <c r="E53" s="55"/>
      <c r="F53" s="55"/>
      <c r="G53" s="56"/>
    </row>
    <row r="54" spans="1:9" x14ac:dyDescent="0.25">
      <c r="B54" s="73" t="s">
        <v>44</v>
      </c>
      <c r="C54" s="55"/>
      <c r="D54" s="55"/>
      <c r="E54" s="55"/>
      <c r="F54" s="55"/>
      <c r="G54" s="56"/>
    </row>
    <row r="55" spans="1:9" x14ac:dyDescent="0.25">
      <c r="B55" s="73" t="s">
        <v>46</v>
      </c>
      <c r="C55" s="55"/>
      <c r="D55" s="55"/>
      <c r="E55" s="55"/>
      <c r="F55" s="55"/>
      <c r="G55" s="56"/>
    </row>
    <row r="56" spans="1:9" x14ac:dyDescent="0.25">
      <c r="B56" s="73" t="s">
        <v>16</v>
      </c>
      <c r="C56" s="55"/>
      <c r="D56" s="55"/>
      <c r="E56" s="55"/>
      <c r="F56" s="55"/>
      <c r="G56" s="56"/>
    </row>
    <row r="57" spans="1:9" ht="15.75" thickBot="1" x14ac:dyDescent="0.3">
      <c r="B57" s="22" t="s">
        <v>28</v>
      </c>
      <c r="C57" s="55"/>
      <c r="D57" s="55"/>
      <c r="E57" s="55"/>
      <c r="F57" s="55"/>
      <c r="G57" s="56"/>
    </row>
    <row r="58" spans="1:9" ht="15.75" thickBot="1" x14ac:dyDescent="0.3">
      <c r="A58">
        <v>1</v>
      </c>
      <c r="B58" s="40" t="s">
        <v>41</v>
      </c>
      <c r="C58" s="16"/>
      <c r="D58" s="16">
        <v>3</v>
      </c>
      <c r="E58" s="16">
        <v>2</v>
      </c>
      <c r="F58" s="16">
        <v>1</v>
      </c>
      <c r="G58" s="58"/>
    </row>
    <row r="59" spans="1:9" ht="16.5" thickTop="1" thickBot="1" x14ac:dyDescent="0.3">
      <c r="B59" s="89"/>
      <c r="C59" s="90"/>
      <c r="D59" s="90">
        <v>0</v>
      </c>
      <c r="E59" s="90"/>
      <c r="F59" s="90"/>
      <c r="G59" s="91"/>
    </row>
    <row r="60" spans="1:9" ht="16.5" customHeight="1" thickBot="1" x14ac:dyDescent="0.3">
      <c r="A60">
        <v>3</v>
      </c>
      <c r="B60" s="45" t="str">
        <f>IF(OR(H21="Chemija",H21="Fizika"),"Biologija","")</f>
        <v/>
      </c>
      <c r="C60" s="46" t="s">
        <v>29</v>
      </c>
      <c r="D60" s="32" t="s">
        <v>11</v>
      </c>
      <c r="E60" s="32">
        <v>6</v>
      </c>
      <c r="F60" s="32">
        <v>3</v>
      </c>
      <c r="G60" s="33">
        <v>3</v>
      </c>
      <c r="H60" t="str">
        <f>INDEX(B60:B65,A60)</f>
        <v/>
      </c>
      <c r="I60" t="str">
        <f>INDEX(D62:D64,A62)</f>
        <v>A</v>
      </c>
    </row>
    <row r="61" spans="1:9" ht="16.5" customHeight="1" thickBot="1" x14ac:dyDescent="0.3">
      <c r="B61" s="45" t="str">
        <f>IF(OR(H21="Biologija",H21="Fizika"),"Chemija","")</f>
        <v/>
      </c>
      <c r="C61" s="24" t="s">
        <v>30</v>
      </c>
      <c r="D61" s="42" t="s">
        <v>11</v>
      </c>
      <c r="E61" s="42">
        <v>6</v>
      </c>
      <c r="F61" s="42">
        <v>3</v>
      </c>
      <c r="G61" s="43">
        <v>3</v>
      </c>
    </row>
    <row r="62" spans="1:9" x14ac:dyDescent="0.25">
      <c r="A62">
        <v>1</v>
      </c>
      <c r="B62" s="45" t="str">
        <f>IF(OR(H21="Biologija",H21="Chemija"),"Fizika","")</f>
        <v/>
      </c>
      <c r="C62" s="24" t="s">
        <v>31</v>
      </c>
      <c r="D62" s="25" t="s">
        <v>11</v>
      </c>
      <c r="E62" s="25">
        <v>7</v>
      </c>
      <c r="F62" s="25">
        <v>3</v>
      </c>
      <c r="G62" s="34">
        <v>4</v>
      </c>
    </row>
    <row r="63" spans="1:9" x14ac:dyDescent="0.25">
      <c r="B63" s="82"/>
      <c r="C63" s="24" t="str">
        <f>IF(AND(I67&lt;&gt;"B",I21&lt;&gt;"B"),"BiologijaB"," ")</f>
        <v>BiologijaB</v>
      </c>
      <c r="D63" s="25" t="str">
        <f>IF(AND(I67&lt;&gt;"B",I21&lt;&gt;"B"),"B"," ")</f>
        <v>B</v>
      </c>
      <c r="E63" s="25">
        <f>IF(D63="B",4,0)</f>
        <v>4</v>
      </c>
      <c r="F63" s="25">
        <f>IF(D63="B",2,0)</f>
        <v>2</v>
      </c>
      <c r="G63" s="25">
        <f>IF(D63="B",2,0)</f>
        <v>2</v>
      </c>
    </row>
    <row r="64" spans="1:9" x14ac:dyDescent="0.25">
      <c r="B64" s="82"/>
      <c r="C64" s="24"/>
      <c r="D64" s="25"/>
      <c r="E64" s="25"/>
      <c r="F64" s="25"/>
      <c r="G64" s="25"/>
    </row>
    <row r="65" spans="1:11" x14ac:dyDescent="0.25">
      <c r="A65">
        <v>1</v>
      </c>
      <c r="B65" s="47"/>
      <c r="C65" s="24" t="str">
        <f>IF(AND(I67&lt;&gt;"B",I21&lt;&gt;"B"),"ChemijaB"," ")</f>
        <v>ChemijaB</v>
      </c>
      <c r="D65" s="25" t="str">
        <f>IF(AND(I67&lt;&gt;"B",I21&lt;&gt;"B"),"B"," ")</f>
        <v>B</v>
      </c>
      <c r="E65" s="25">
        <f t="shared" ref="E65" si="0">IF(D65="B",4,0)</f>
        <v>4</v>
      </c>
      <c r="F65" s="25">
        <f>IF(D65="B",2,0)</f>
        <v>2</v>
      </c>
      <c r="G65" s="25">
        <f>IF(D65="B",2,0)</f>
        <v>2</v>
      </c>
      <c r="K65" s="41"/>
    </row>
    <row r="66" spans="1:11" ht="15.75" thickBot="1" x14ac:dyDescent="0.3">
      <c r="B66" s="82"/>
      <c r="C66" s="48" t="str">
        <f>IF(AND(I67&lt;&gt;"B",I21&lt;&gt;"B"),"FizikaB"," ")</f>
        <v>FizikaB</v>
      </c>
      <c r="D66" s="28" t="str">
        <f>IF(AND(I67&lt;&gt;"B",I21&lt;&gt;"B"),"B"," ")</f>
        <v>B</v>
      </c>
      <c r="E66" s="25">
        <f t="shared" ref="E66" si="1">IF(D66="B",4,0)</f>
        <v>4</v>
      </c>
      <c r="F66" s="25">
        <f>IF(D66="B",2,0)</f>
        <v>2</v>
      </c>
      <c r="G66" s="25">
        <f>IF(D66="B",2,0)</f>
        <v>2</v>
      </c>
      <c r="K66" s="41"/>
    </row>
    <row r="67" spans="1:11" ht="16.5" customHeight="1" thickBot="1" x14ac:dyDescent="0.3">
      <c r="A67">
        <v>2</v>
      </c>
      <c r="B67" s="45" t="str">
        <f>IF(OR(AND(H21="Chemija",H60="Fizika"),AND(H60="Chemija",H21="Fizika")),"Biologija","")</f>
        <v/>
      </c>
      <c r="C67" s="46" t="s">
        <v>29</v>
      </c>
      <c r="D67" s="32" t="s">
        <v>11</v>
      </c>
      <c r="E67" s="32">
        <v>6</v>
      </c>
      <c r="F67" s="32">
        <v>3</v>
      </c>
      <c r="G67" s="33">
        <v>3</v>
      </c>
      <c r="H67" t="str">
        <f>INDEX(B67:B72,A67)</f>
        <v/>
      </c>
      <c r="I67" t="str">
        <f>INDEX(D69:D71,A69)</f>
        <v>A</v>
      </c>
    </row>
    <row r="68" spans="1:11" ht="16.5" customHeight="1" thickBot="1" x14ac:dyDescent="0.3">
      <c r="B68" s="45" t="str">
        <f>IF(OR(AND(H21="Biologija",H60="Fizika"),AND(H60="Biologija",H21="Fizika")),"Chemija","")</f>
        <v/>
      </c>
      <c r="C68" s="24" t="s">
        <v>30</v>
      </c>
      <c r="D68" s="42" t="s">
        <v>11</v>
      </c>
      <c r="E68" s="42">
        <v>6</v>
      </c>
      <c r="F68" s="42">
        <v>3</v>
      </c>
      <c r="G68" s="43">
        <v>3</v>
      </c>
    </row>
    <row r="69" spans="1:11" x14ac:dyDescent="0.25">
      <c r="A69">
        <v>1</v>
      </c>
      <c r="B69" s="45" t="str">
        <f>IF(OR(AND(H21="Biologija",H60="Chemija"),AND(H60="Biologija",H21="Chemija")),"Fizika","")</f>
        <v/>
      </c>
      <c r="C69" s="24" t="s">
        <v>31</v>
      </c>
      <c r="D69" s="25" t="s">
        <v>11</v>
      </c>
      <c r="E69" s="25">
        <v>7</v>
      </c>
      <c r="F69" s="25">
        <v>3</v>
      </c>
      <c r="G69" s="34">
        <v>4</v>
      </c>
    </row>
    <row r="70" spans="1:11" x14ac:dyDescent="0.25">
      <c r="B70" s="82"/>
      <c r="C70" s="24" t="str">
        <f>IF(AND(I60&lt;&gt;"B",I21&lt;&gt;"B"),"BiologijaB"," ")</f>
        <v>BiologijaB</v>
      </c>
      <c r="D70" s="25" t="str">
        <f>IF(AND(A62&lt;&gt;2,I21&lt;&gt;"B"),"B"," ")</f>
        <v>B</v>
      </c>
      <c r="E70" s="25">
        <f>IF(D70="B",4,0)</f>
        <v>4</v>
      </c>
      <c r="F70" s="25">
        <f>IF(D70="B",2,0)</f>
        <v>2</v>
      </c>
      <c r="G70" s="25">
        <f>IF(D70="B",2,0)</f>
        <v>2</v>
      </c>
    </row>
    <row r="71" spans="1:11" x14ac:dyDescent="0.25">
      <c r="B71" s="82"/>
      <c r="C71" s="24"/>
      <c r="D71" s="25"/>
      <c r="E71" s="25"/>
      <c r="F71" s="25"/>
      <c r="G71" s="25"/>
    </row>
    <row r="72" spans="1:11" x14ac:dyDescent="0.25">
      <c r="A72">
        <v>1</v>
      </c>
      <c r="B72" s="47" t="str">
        <f>IF(AND(OR(H32="Chemija",H32="Biologija"),I32="A"),"Fizika","")</f>
        <v/>
      </c>
      <c r="C72" s="24" t="str">
        <f>IF(AND(I60&lt;&gt;"B",I21&lt;&gt;"B"),"ChemijaB"," ")</f>
        <v>ChemijaB</v>
      </c>
      <c r="D72" s="25" t="str">
        <f>IF(AND(A62&lt;&gt;2,I21&lt;&gt;"B"),"B"," ")</f>
        <v>B</v>
      </c>
      <c r="E72" s="25">
        <f t="shared" ref="E72" si="2">IF(D72="B",4,0)</f>
        <v>4</v>
      </c>
      <c r="F72" s="25">
        <f>IF(D72="B",2,0)</f>
        <v>2</v>
      </c>
      <c r="G72" s="25">
        <f>IF(D72="B",2,0)</f>
        <v>2</v>
      </c>
      <c r="K72" s="41"/>
    </row>
    <row r="73" spans="1:11" ht="15.75" thickBot="1" x14ac:dyDescent="0.3">
      <c r="B73" s="82"/>
      <c r="C73" s="48" t="str">
        <f>IF(AND(I60&lt;&gt;"B",I21&lt;&gt;"B"),"FizikaB"," ")</f>
        <v>FizikaB</v>
      </c>
      <c r="D73" s="28" t="str">
        <f>IF(AND(A62&lt;&gt;2,I21&lt;&gt;"B"),"B"," ")</f>
        <v>B</v>
      </c>
      <c r="E73" s="25">
        <f t="shared" ref="E73" si="3">IF(D73="B",4,0)</f>
        <v>4</v>
      </c>
      <c r="F73" s="25">
        <f>IF(D73="B",2,0)</f>
        <v>2</v>
      </c>
      <c r="G73" s="25">
        <f>IF(D73="B",2,0)</f>
        <v>2</v>
      </c>
      <c r="K73" s="41"/>
    </row>
    <row r="74" spans="1:11" x14ac:dyDescent="0.25">
      <c r="A74">
        <v>2</v>
      </c>
      <c r="B74" s="145" t="s">
        <v>48</v>
      </c>
      <c r="C74" s="146"/>
      <c r="E74" s="25">
        <v>2</v>
      </c>
    </row>
    <row r="75" spans="1:11" x14ac:dyDescent="0.25">
      <c r="B75" s="74"/>
      <c r="C75" s="74"/>
      <c r="E75" s="25">
        <v>0</v>
      </c>
    </row>
    <row r="76" spans="1:11" x14ac:dyDescent="0.25">
      <c r="A76">
        <v>2</v>
      </c>
      <c r="B76" s="145" t="s">
        <v>48</v>
      </c>
      <c r="C76" s="146"/>
      <c r="E76" s="25">
        <v>2</v>
      </c>
    </row>
    <row r="77" spans="1:11" x14ac:dyDescent="0.25">
      <c r="B77" s="74"/>
      <c r="C77" s="74"/>
      <c r="E77" s="25">
        <v>0</v>
      </c>
    </row>
    <row r="78" spans="1:11" x14ac:dyDescent="0.25">
      <c r="A78">
        <v>1</v>
      </c>
      <c r="B78" s="165" t="s">
        <v>49</v>
      </c>
      <c r="C78" s="166"/>
      <c r="E78" s="77">
        <v>2</v>
      </c>
    </row>
    <row r="79" spans="1:11" x14ac:dyDescent="0.25">
      <c r="B79" s="75"/>
      <c r="C79" s="76"/>
      <c r="E79" s="77">
        <v>0</v>
      </c>
    </row>
    <row r="80" spans="1:11" x14ac:dyDescent="0.25">
      <c r="A80">
        <v>2</v>
      </c>
      <c r="B80" s="165" t="s">
        <v>50</v>
      </c>
      <c r="C80" s="166"/>
      <c r="E80" s="77">
        <v>1</v>
      </c>
    </row>
    <row r="81" spans="1:8" x14ac:dyDescent="0.25">
      <c r="B81" s="75"/>
      <c r="C81" s="76"/>
      <c r="E81" s="77">
        <v>0</v>
      </c>
    </row>
    <row r="82" spans="1:8" x14ac:dyDescent="0.25">
      <c r="A82">
        <v>2</v>
      </c>
      <c r="B82" s="165" t="s">
        <v>51</v>
      </c>
      <c r="C82" s="166"/>
      <c r="E82" s="77">
        <v>1</v>
      </c>
    </row>
    <row r="83" spans="1:8" x14ac:dyDescent="0.25">
      <c r="B83" s="75"/>
      <c r="C83" s="76"/>
      <c r="E83" s="77">
        <v>0</v>
      </c>
    </row>
    <row r="84" spans="1:8" x14ac:dyDescent="0.25">
      <c r="A84">
        <v>2</v>
      </c>
      <c r="B84" s="165" t="s">
        <v>52</v>
      </c>
      <c r="C84" s="166"/>
      <c r="E84" s="77">
        <v>1</v>
      </c>
    </row>
    <row r="85" spans="1:8" x14ac:dyDescent="0.25">
      <c r="E85" s="77">
        <v>0</v>
      </c>
    </row>
    <row r="86" spans="1:8" x14ac:dyDescent="0.25">
      <c r="A86">
        <v>2</v>
      </c>
      <c r="B86" t="s">
        <v>58</v>
      </c>
      <c r="D86" t="s">
        <v>8</v>
      </c>
      <c r="E86" s="77">
        <v>4</v>
      </c>
      <c r="F86">
        <v>2</v>
      </c>
      <c r="G86">
        <v>2</v>
      </c>
      <c r="H86">
        <f>INDEX(D86:D87,A86)</f>
        <v>0</v>
      </c>
    </row>
    <row r="87" spans="1:8" x14ac:dyDescent="0.25">
      <c r="E87" s="77">
        <v>0</v>
      </c>
      <c r="F87">
        <v>0</v>
      </c>
      <c r="G87">
        <v>0</v>
      </c>
    </row>
    <row r="88" spans="1:8" x14ac:dyDescent="0.25">
      <c r="A88">
        <v>3</v>
      </c>
      <c r="B88" t="s">
        <v>59</v>
      </c>
      <c r="D88" t="s">
        <v>59</v>
      </c>
      <c r="E88" s="77">
        <v>4</v>
      </c>
      <c r="F88">
        <v>2</v>
      </c>
      <c r="G88">
        <v>2</v>
      </c>
      <c r="H88" t="e">
        <f>INDEX(B88:B89,A88)</f>
        <v>#REF!</v>
      </c>
    </row>
    <row r="89" spans="1:8" x14ac:dyDescent="0.25">
      <c r="B89" t="s">
        <v>41</v>
      </c>
      <c r="D89" t="s">
        <v>41</v>
      </c>
      <c r="E89" s="77">
        <v>3</v>
      </c>
      <c r="F89">
        <v>2</v>
      </c>
      <c r="G89">
        <v>1</v>
      </c>
    </row>
    <row r="90" spans="1:8" x14ac:dyDescent="0.25">
      <c r="B90" t="s">
        <v>60</v>
      </c>
      <c r="D90" t="s">
        <v>60</v>
      </c>
      <c r="E90" s="77">
        <v>0</v>
      </c>
      <c r="F90">
        <v>0</v>
      </c>
      <c r="G90">
        <v>0</v>
      </c>
    </row>
  </sheetData>
  <mergeCells count="22">
    <mergeCell ref="B74:C74"/>
    <mergeCell ref="B78:C78"/>
    <mergeCell ref="B80:C80"/>
    <mergeCell ref="B82:C82"/>
    <mergeCell ref="B84:C84"/>
    <mergeCell ref="B76:C76"/>
    <mergeCell ref="C47:C48"/>
    <mergeCell ref="D47:D48"/>
    <mergeCell ref="E47:E48"/>
    <mergeCell ref="F47:F48"/>
    <mergeCell ref="G47:G48"/>
    <mergeCell ref="B40:C40"/>
    <mergeCell ref="B3:B4"/>
    <mergeCell ref="B5:C6"/>
    <mergeCell ref="B11:C11"/>
    <mergeCell ref="B13:C13"/>
    <mergeCell ref="B12:C12"/>
    <mergeCell ref="B14:C14"/>
    <mergeCell ref="B15:C15"/>
    <mergeCell ref="B16:C16"/>
    <mergeCell ref="B17:C17"/>
    <mergeCell ref="B18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Asmeninis planas</vt:lpstr>
      <vt:lpstr>Sheet2</vt:lpstr>
    </vt:vector>
  </TitlesOfParts>
  <Company>Uzupio Gimnazija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</dc:creator>
  <cp:lastModifiedBy>Vaidas Raižys</cp:lastModifiedBy>
  <cp:lastPrinted>2023-03-15T09:59:35Z</cp:lastPrinted>
  <dcterms:created xsi:type="dcterms:W3CDTF">2012-11-06T10:08:38Z</dcterms:created>
  <dcterms:modified xsi:type="dcterms:W3CDTF">2024-03-25T06:52:50Z</dcterms:modified>
</cp:coreProperties>
</file>